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4160" windowHeight="13305"/>
  </bookViews>
  <sheets>
    <sheet name="Уточнение_ЯНВАРЬ" sheetId="10" r:id="rId1"/>
  </sheets>
  <definedNames>
    <definedName name="_xlnm.Print_Area" localSheetId="0">Уточнение_ЯНВАРЬ!$A$1:$F$276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5" i="10" l="1"/>
  <c r="E123" i="10" l="1"/>
  <c r="E124" i="10" s="1"/>
  <c r="E63" i="10"/>
  <c r="D141" i="10" l="1"/>
  <c r="E141" i="10"/>
  <c r="D124" i="10"/>
  <c r="E87" i="10" l="1"/>
  <c r="E67" i="10" l="1"/>
  <c r="E48" i="10"/>
  <c r="D111" i="10" l="1"/>
  <c r="D68" i="10"/>
  <c r="E68" i="10"/>
  <c r="D87" i="10"/>
  <c r="D57" i="10"/>
  <c r="E57" i="10"/>
  <c r="E140" i="10" l="1"/>
  <c r="D140" i="10"/>
  <c r="E127" i="10"/>
  <c r="D127" i="10"/>
  <c r="D135" i="10"/>
  <c r="E135" i="10"/>
  <c r="D117" i="10"/>
  <c r="E117" i="10"/>
  <c r="D116" i="10"/>
  <c r="D143" i="10" s="1"/>
  <c r="E116" i="10"/>
  <c r="E143" i="10" s="1"/>
  <c r="D114" i="10"/>
  <c r="E114" i="10"/>
  <c r="E99" i="10"/>
  <c r="E109" i="10"/>
  <c r="E111" i="10" s="1"/>
  <c r="E89" i="10"/>
  <c r="D98" i="10"/>
  <c r="E98" i="10"/>
  <c r="E118" i="10" l="1"/>
  <c r="E145" i="10" s="1"/>
  <c r="D101" i="10"/>
  <c r="D118" i="10"/>
  <c r="D145" i="10" s="1"/>
  <c r="E144" i="10"/>
  <c r="D144" i="10"/>
  <c r="E101" i="10"/>
  <c r="D138" i="10"/>
  <c r="D139" i="10" s="1"/>
  <c r="E138" i="10"/>
  <c r="E139" i="10" s="1"/>
  <c r="D236" i="10"/>
  <c r="D237" i="10" s="1"/>
  <c r="D238" i="10" s="1"/>
  <c r="D250" i="10"/>
  <c r="D248" i="10"/>
  <c r="D251" i="10" s="1"/>
  <c r="E248" i="10"/>
  <c r="E236" i="10"/>
  <c r="E237" i="10" s="1"/>
  <c r="E238" i="10" s="1"/>
  <c r="D226" i="10"/>
  <c r="D227" i="10"/>
  <c r="E227" i="10"/>
  <c r="E226" i="10"/>
  <c r="D220" i="10"/>
  <c r="D229" i="10" s="1"/>
  <c r="D221" i="10"/>
  <c r="E221" i="10"/>
  <c r="E220" i="10"/>
  <c r="E229" i="10" s="1"/>
  <c r="D219" i="10"/>
  <c r="E219" i="10"/>
  <c r="E246" i="10"/>
  <c r="E247" i="10" s="1"/>
  <c r="D246" i="10"/>
  <c r="D247" i="10" s="1"/>
  <c r="E250" i="10"/>
  <c r="D203" i="10"/>
  <c r="D201" i="10"/>
  <c r="D204" i="10" s="1"/>
  <c r="E201" i="10"/>
  <c r="D199" i="10"/>
  <c r="E199" i="10"/>
  <c r="D196" i="10"/>
  <c r="E196" i="10"/>
  <c r="E190" i="10"/>
  <c r="E189" i="10"/>
  <c r="E203" i="10" s="1"/>
  <c r="D182" i="10"/>
  <c r="E182" i="10"/>
  <c r="D171" i="10"/>
  <c r="E171" i="10"/>
  <c r="D170" i="10"/>
  <c r="E170" i="10"/>
  <c r="D163" i="10"/>
  <c r="D173" i="10" s="1"/>
  <c r="D164" i="10"/>
  <c r="E164" i="10"/>
  <c r="E163" i="10"/>
  <c r="E173" i="10" s="1"/>
  <c r="D162" i="10"/>
  <c r="E162" i="10"/>
  <c r="E186" i="10"/>
  <c r="E187" i="10" s="1"/>
  <c r="D186" i="10"/>
  <c r="D187" i="10" s="1"/>
  <c r="D22" i="10"/>
  <c r="D36" i="10" s="1"/>
  <c r="D23" i="10"/>
  <c r="E23" i="10"/>
  <c r="E22" i="10"/>
  <c r="E36" i="10" s="1"/>
  <c r="D21" i="10"/>
  <c r="E21" i="10"/>
  <c r="D34" i="10"/>
  <c r="E34" i="10"/>
  <c r="D33" i="10"/>
  <c r="E33" i="10"/>
  <c r="E95" i="10"/>
  <c r="E96" i="10" s="1"/>
  <c r="D95" i="10"/>
  <c r="D188" i="10" l="1"/>
  <c r="E188" i="10"/>
  <c r="D96" i="10"/>
  <c r="E249" i="10"/>
  <c r="E253" i="10" s="1"/>
  <c r="E200" i="10"/>
  <c r="D249" i="10"/>
  <c r="D253" i="10" s="1"/>
  <c r="E204" i="10"/>
  <c r="E251" i="10"/>
  <c r="E228" i="10"/>
  <c r="E252" i="10" s="1"/>
  <c r="D230" i="10"/>
  <c r="D228" i="10"/>
  <c r="D252" i="10" s="1"/>
  <c r="E230" i="10"/>
  <c r="D200" i="10"/>
  <c r="E35" i="10"/>
  <c r="E174" i="10"/>
  <c r="D174" i="10"/>
  <c r="E172" i="10"/>
  <c r="E205" i="10" s="1"/>
  <c r="E37" i="10"/>
  <c r="D172" i="10"/>
  <c r="D205" i="10" s="1"/>
  <c r="D37" i="10"/>
  <c r="E103" i="10"/>
  <c r="D103" i="10"/>
  <c r="E107" i="10" l="1"/>
  <c r="D107" i="10"/>
  <c r="G252" i="10"/>
  <c r="E202" i="10"/>
  <c r="E206" i="10" s="1"/>
  <c r="G205" i="10" s="1"/>
  <c r="D202" i="10"/>
  <c r="D206" i="10" s="1"/>
  <c r="D60" i="10"/>
  <c r="D115" i="10" l="1"/>
  <c r="D142" i="10" s="1"/>
  <c r="E60" i="10"/>
  <c r="E142" i="10" s="1"/>
  <c r="D35" i="10" l="1"/>
  <c r="E146" i="10" l="1"/>
  <c r="D146" i="10"/>
  <c r="E147" i="10" l="1"/>
  <c r="D147" i="10"/>
  <c r="G146" i="10" l="1"/>
</calcChain>
</file>

<file path=xl/sharedStrings.xml><?xml version="1.0" encoding="utf-8"?>
<sst xmlns="http://schemas.openxmlformats.org/spreadsheetml/2006/main" count="661" uniqueCount="217">
  <si>
    <t>№ п/п</t>
  </si>
  <si>
    <t>КБК</t>
  </si>
  <si>
    <t>1.</t>
  </si>
  <si>
    <t>2.</t>
  </si>
  <si>
    <t>5.</t>
  </si>
  <si>
    <t>УВЕЛИЧЕНИЕ РАСХОДОВ</t>
  </si>
  <si>
    <t>Наименование показателя</t>
  </si>
  <si>
    <t>Назначение</t>
  </si>
  <si>
    <t>1. ДОХОДЫ</t>
  </si>
  <si>
    <t>Итого доходов:</t>
  </si>
  <si>
    <t>Всего доходов:</t>
  </si>
  <si>
    <t>2. РАСХОДЫ</t>
  </si>
  <si>
    <t xml:space="preserve"> </t>
  </si>
  <si>
    <t>Итого по разделу:</t>
  </si>
  <si>
    <t>ПОЯСНИТЕЛЬНАЯ ЗАПИСКА</t>
  </si>
  <si>
    <t>Предложения к уточнению бюджета</t>
  </si>
  <si>
    <t>УМЕНЬШЕНИЕ РАСХОДОВ</t>
  </si>
  <si>
    <t>Итого расходов:</t>
  </si>
  <si>
    <t>(тыс. рублей)</t>
  </si>
  <si>
    <t>Средства областного бюджета.</t>
  </si>
  <si>
    <t>Раздел 0500 «Жилищно-коммунальное хозяйство»</t>
  </si>
  <si>
    <t>Всего расходов:</t>
  </si>
  <si>
    <t>УВЕЛИЧЕНИЕ ДОХОДОВ</t>
  </si>
  <si>
    <t>3.</t>
  </si>
  <si>
    <t>4.</t>
  </si>
  <si>
    <t>администрация Городецкого муниципального округа</t>
  </si>
  <si>
    <t xml:space="preserve"> Всего расходов:</t>
  </si>
  <si>
    <t>Раздел 0700 «Образование»</t>
  </si>
  <si>
    <t>6.</t>
  </si>
  <si>
    <t>7.</t>
  </si>
  <si>
    <t>УМЕНЬШЕНИЕ ДОХОДОВ</t>
  </si>
  <si>
    <t>Раздел 0400 «Национальная экономика»</t>
  </si>
  <si>
    <t>8.</t>
  </si>
  <si>
    <t>11.</t>
  </si>
  <si>
    <t>12.</t>
  </si>
  <si>
    <t>10.</t>
  </si>
  <si>
    <t>13.</t>
  </si>
  <si>
    <t>14.</t>
  </si>
  <si>
    <t>19.</t>
  </si>
  <si>
    <t>Раздел 1000 «Социальная политика»</t>
  </si>
  <si>
    <t>Управление финансов</t>
  </si>
  <si>
    <t xml:space="preserve">     2. Внесение изменений в текст решения. </t>
  </si>
  <si>
    <t>СТАЛО (в соответствии с проектом решения)</t>
  </si>
  <si>
    <t xml:space="preserve">  Пункт 1.</t>
  </si>
  <si>
    <t xml:space="preserve">     1. Изменения доходов, расходов, источников финансирования дефицита бюджета, программы муниципальных внутренних заимствований, структуры муниципального долга.</t>
  </si>
  <si>
    <t xml:space="preserve">  Пункт 5.</t>
  </si>
  <si>
    <t>Заместитель главы администрации муниципального округа - начальник управления финансов</t>
  </si>
  <si>
    <t>А.В.Макарычев</t>
  </si>
  <si>
    <t>Раздел 0800 «Культура, кинематография»</t>
  </si>
  <si>
    <t>0502</t>
  </si>
  <si>
    <t>Раздел 0100 «Общегосударственные вопросы»</t>
  </si>
  <si>
    <t>20.</t>
  </si>
  <si>
    <t>Управление культуры и туризма</t>
  </si>
  <si>
    <t>Управление образования и молодёжной политики</t>
  </si>
  <si>
    <t>0405</t>
  </si>
  <si>
    <t>Управление сельского хозяйства</t>
  </si>
  <si>
    <t>Территориальное управление города Заволжья</t>
  </si>
  <si>
    <t>Средства федерального бюджета.</t>
  </si>
  <si>
    <t>2 02 29999 14 0220 150</t>
  </si>
  <si>
    <t>0501</t>
  </si>
  <si>
    <t>1004</t>
  </si>
  <si>
    <t>9.</t>
  </si>
  <si>
    <t>15.</t>
  </si>
  <si>
    <t>16.</t>
  </si>
  <si>
    <t>17.</t>
  </si>
  <si>
    <t>18.</t>
  </si>
  <si>
    <t>21.</t>
  </si>
  <si>
    <t>22.</t>
  </si>
  <si>
    <t>23.</t>
  </si>
  <si>
    <t>Наименование главного распорядителя бюджетных средств</t>
  </si>
  <si>
    <t>0113</t>
  </si>
  <si>
    <t>2 02 35082 14 0220 150</t>
  </si>
  <si>
    <t>0703</t>
  </si>
  <si>
    <t>0503</t>
  </si>
  <si>
    <t>КУМИ</t>
  </si>
  <si>
    <t>0409</t>
  </si>
  <si>
    <t xml:space="preserve">  Пункт 28.</t>
  </si>
  <si>
    <t>0102</t>
  </si>
  <si>
    <t>0104</t>
  </si>
  <si>
    <t>0103</t>
  </si>
  <si>
    <t>0106</t>
  </si>
  <si>
    <t xml:space="preserve">Контрольно-счетная инспекция </t>
  </si>
  <si>
    <t xml:space="preserve">Земское собрание </t>
  </si>
  <si>
    <t>УМЗ</t>
  </si>
  <si>
    <t>0801, 0804</t>
  </si>
  <si>
    <t>0709</t>
  </si>
  <si>
    <t>0412</t>
  </si>
  <si>
    <t>0505</t>
  </si>
  <si>
    <t>Раздел 0300 «Национальная безопасность и правоохранительная деятельность»</t>
  </si>
  <si>
    <t>1202</t>
  </si>
  <si>
    <t>Раздел 1200 «Средства массовой информации»</t>
  </si>
  <si>
    <t>Раздел 1100 «Средства массовой информации»</t>
  </si>
  <si>
    <t>1105</t>
  </si>
  <si>
    <t>Управление по физической культуре и спорту</t>
  </si>
  <si>
    <t>УТОЧНЕНИЕ НА 2026 ГОД</t>
  </si>
  <si>
    <t>Основные характеристики бюджета муниципального округа на 2026 год:</t>
  </si>
  <si>
    <t>24.</t>
  </si>
  <si>
    <t>25.</t>
  </si>
  <si>
    <t>26.</t>
  </si>
  <si>
    <t>27.</t>
  </si>
  <si>
    <t>28.</t>
  </si>
  <si>
    <t>29.</t>
  </si>
  <si>
    <t>30.</t>
  </si>
  <si>
    <t>32.</t>
  </si>
  <si>
    <t>33.</t>
  </si>
  <si>
    <t>34.</t>
  </si>
  <si>
    <t>35.</t>
  </si>
  <si>
    <t>36.</t>
  </si>
  <si>
    <t>37.</t>
  </si>
  <si>
    <t>38.</t>
  </si>
  <si>
    <t>39.</t>
  </si>
  <si>
    <t>40.</t>
  </si>
  <si>
    <t>41.</t>
  </si>
  <si>
    <t>42.</t>
  </si>
  <si>
    <t xml:space="preserve">  Пункт 2.</t>
  </si>
  <si>
    <t>Первоначаль-ный бюджет (решение                 от 25.12.2025            № 170)</t>
  </si>
  <si>
    <t xml:space="preserve"> к решению Земского собрания  Городецкого муниципального округа Нижегородской области «О внесении изменений и дополнений в решение Земского собрания Городецкого муниципального округа Нижегородской области от 25.12.2025 № 170                                                 «О бюджете Городецкого муниципального округа на 2026 год и на плановый период 2027 и 2028 годов» (январь 2026 года)</t>
  </si>
  <si>
    <t>2 02 25424 14 0220 150</t>
  </si>
  <si>
    <t>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</si>
  <si>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Увеличение средств областного бюджета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</si>
  <si>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2 02 25497 14 0110 150</t>
  </si>
  <si>
    <t xml:space="preserve">Субсидии бюджетам муниципальных округов на реализацию мероприятий по обеспечению жильем молодых семей </t>
  </si>
  <si>
    <t>2 02 25497 14 0220 150</t>
  </si>
  <si>
    <t>Прочие субсидии бюджетам муниципальных округов (субсидии на проведение ремонта дворовых территорий в муниципальных образованиях Нижегородской области)</t>
  </si>
  <si>
    <t>Уменьшение средств областного бюджета на проведение ремонта дворовых территорий в муниципальных образованиях Нижегородской области.</t>
  </si>
  <si>
    <t>Прочие субсидии бюджетам муниципальных округов (субсидии на мероприятия по погашению задолженности, на возмещение расходов и (или) компенсацию выпадающих доходов, вызванных сверхлимитным потреблением топливно-энергетических ресурсов)</t>
  </si>
  <si>
    <t>Уменьшение средств областного бюджета на мероприятия по погашению задолженности, на возмещение расходов и (или) компенсацию выпадающих доходов, вызванных сверхлимитным потреблением топливно-энергетических ресурсов.</t>
  </si>
  <si>
    <t>Прочие субсидии бюджетам муниципальных округов (субсидии  на обеспечение мероприятий по переселению граждан из аварийного жилищного фонда)</t>
  </si>
  <si>
    <t>Увеличение средств областного бюджета на обеспечение мероприятий по переселению граждан из аварийного жилищного фонда.</t>
  </si>
  <si>
    <t>Прочие субсидии бюджетам муниципальных округов (субсидии на создание(обустройство) контейнерных площадок))</t>
  </si>
  <si>
    <t>Прочие субсидии бюджетам муниципальных округов (субсидии на приобретение мусорных контейнеров (бункеров))</t>
  </si>
  <si>
    <t>Увеличение средств областного бюджета на создание(обустройство) контейнерных площадок).</t>
  </si>
  <si>
    <t>Увеличение средств областного бюджета на приобретение мусорных контейнеров (бункеров).</t>
  </si>
  <si>
    <t>2 02 35082 14 0110 150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</si>
  <si>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</si>
  <si>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Увеличение средств федерального бюджета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</si>
  <si>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Уменьшение средств областного бюджета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</si>
  <si>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2 02 39998 14 0220 150</t>
  </si>
  <si>
    <t>Единая субвенция бюджетам муниципальных округов</t>
  </si>
  <si>
    <t>Уменьшение средств областного бюджета на поддержку сельскохозяйственного производства (содержание управления сельского хазяйства).</t>
  </si>
  <si>
    <t>2 02 45179 14 0110 150</t>
  </si>
  <si>
    <t>2 02 45179 14 0220 150</t>
  </si>
  <si>
    <t>Увеличение средств федерального (в сумме 455,4 туыс.рублей) и областного (в сумме 228,8 тыс.рублей) бюджетов на реализацию мероприятий по обеспечению жильем молодых семей.</t>
  </si>
  <si>
    <t>в том числе: средства федерального бюджета</t>
  </si>
  <si>
    <t xml:space="preserve">  в том числе: средства областного бюджета</t>
  </si>
  <si>
    <t xml:space="preserve"> в том числе средства федерального бюджета</t>
  </si>
  <si>
    <t xml:space="preserve">                  средства областного бюджета</t>
  </si>
  <si>
    <t>УТОЧНЕНИЕ НА 2027 ГОД</t>
  </si>
  <si>
    <t>в том числе средства областного бюджета</t>
  </si>
  <si>
    <t>Основные характеристики бюджета муниципального округа на 2027 год:</t>
  </si>
  <si>
    <t>уточненный план по доходам бюджета в сумме 4 723 943,1 тыс. рублей;</t>
  </si>
  <si>
    <t>УТОЧНЕНИЕ НА 2028 ГОД</t>
  </si>
  <si>
    <t>Основные характеристики бюджета муниципального округа на 2028 год:</t>
  </si>
  <si>
    <t>уточненный план по доходам бюджета в сумме 4 969 077,6 тыс. рублей;</t>
  </si>
  <si>
    <t>уточненный план по расходам бюджета в сумме 4 962 084,6 тыс. рублей;</t>
  </si>
  <si>
    <t>уточненный профицит бюджета в сумме 6 993,0 тыс. рублей (не изменился).</t>
  </si>
  <si>
    <t>БЫЛО  (решение Земского собрания Городецкого муниципального округа Нижегородской области от 25.12.2025 № 170)</t>
  </si>
  <si>
    <t>0804</t>
  </si>
  <si>
    <t>Увеличение средств местного бюджета на оплату кредиторской задолженности за 2025 год по начислениям на выплаты по оплате труда ОМСУ и казенных учреждений за счет уменьшения плана по погашению кредитов кредитных организаций.</t>
  </si>
  <si>
    <t>0309, 0310</t>
  </si>
  <si>
    <t>Увеличение средств местного бюджета на предоставление субсидии на выполнение муниципального задания для оплаты кредиторской задолженности за 2025 год по коммунальным услугам и  по начислениям на выплаты по оплате труда  за счет остатков средств местного бюджета, сложившихся на 01.01.2026 года на счете бюджета.</t>
  </si>
  <si>
    <t>0701, 0702, 0703, 0707, 0709</t>
  </si>
  <si>
    <t>1101, 1102, 1103</t>
  </si>
  <si>
    <t>Увеличение средств местного бюджета на предоставление субсидии на иные цели для оплаты кредиторской задолженности за 2025 год по заключенным договарам за счет остатков средств местного бюджета, сложившихся на 01.01.2026 года на счете бюджета.</t>
  </si>
  <si>
    <t>Увеличение средств местного бюджета на техническое обслуживание и содержание автомобильных дорог общего пользования местного значения  за счет остатков средств местного бюджета, сложившихся на 01.01.2026 года на счете бюджета.</t>
  </si>
  <si>
    <t>Увеличение средств местного бюджета на собеспечение мероприятий по переселению граждан из аварийного жилищного фонда за счет перераспределения средств местного бюджета.</t>
  </si>
  <si>
    <t>Перераспределение средств местного бюджета на мероприятия по погашению задолженности, на возмещение расходов и (или) компенсацию выпадающих доходов, вызванных сверхлимитным потреблением топливно-энергетических ресурсов.</t>
  </si>
  <si>
    <t xml:space="preserve">              средства местного бюджета</t>
  </si>
  <si>
    <t>в том числе: средства областного бюджета</t>
  </si>
  <si>
    <t xml:space="preserve">                  средства местного бюджета</t>
  </si>
  <si>
    <t>Направление средств областного бюджета на создание (обустройство) контейнерных площадок.</t>
  </si>
  <si>
    <t>Направление  средств местного бюджета на создание (обустройство) контейнерных площадок за счет перераспределения средств местного бюджета.</t>
  </si>
  <si>
    <t>Направление средств областного бюджета на приобретение мусорных контейнеров (бункеров).</t>
  </si>
  <si>
    <t>Направление средств местного бюджета на приобретение мусорных контейнеров (бункеров) за счет перераспределения средств местного бюджета.</t>
  </si>
  <si>
    <t>Направление средств местного бюджета на предоставление субсидии на иные цели для оплаты кредиторской задолженности за 2025 год по заключенным договарам за счет остатков средств местного бюджета, сложившихся на 01.01.2026 года на счете бюджета.</t>
  </si>
  <si>
    <t>31.</t>
  </si>
  <si>
    <t>уточненный план по доходам бюджета в сумме 4 852 423,3 тыс. рублей;</t>
  </si>
  <si>
    <t xml:space="preserve">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</si>
  <si>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Увеличение средств федерального (в сумме 725,0 тыс.рублей) и областного (в сумме 63,1 тыс.рублей) бюджетов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</si>
  <si>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Увеличение средств федерального (в сумме 723,9 тыс.рублей) и областного (в сумме 54,6 тыс.рублей) бюджетов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</si>
  <si>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Увеличение средств федерального (в сумме 231,0 тыс.рублей) и областного (в сумме 14,7 тыс.рублей) бюджетов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</si>
  <si>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 Утвердить основные характеристики бюджета Городецкого муниципального округа на 2026 год:
1) общий объем доходов в сумме 4 709 975,2 тыс. рублей;
2) общий объем расходов в сумме 4 585 685,1 тыс. рублей;
3) размер профицита в сумме 124 290,1 тыс. рублей.</t>
  </si>
  <si>
    <t>Утвердить основные характеристики бюджета Городецкого муниципального округа на плановый период 2027 и 2028 годов:
1) общий объем доходов на 2027 год в сумме 4 736 817,0 тыс. рублей,
на 2028 год в сумме 4 968 746,5 тыс. рублей;
2) общий объем расходов на 2027 год в сумме 4 647 280,9 тыс. рублей,
в том числе условно утверждаемые расходы в сумме 278 372,7 тыс. рублей,
на 2028 год в сумме 4 961 753,5 тыс. рублей, в том числе условно утверждаемые расходы в сумме 511 978,9 тыс. рублей;
3) размер профицита на 2027 год в сумме 89 536,1 тыс. рублей, размер профицита на 2028 год в сумме 6 993,0 тыс. рублей.</t>
  </si>
  <si>
    <t>5. Утвердить объем безвозмездных поступлений, получаемых из других бюджетов бюджетной системы Российской Федерации:
1) на 2026 год в сумме 2 462 029,8 тыс. рублей, в том числе объем субсидий, субвенций и иных межбюджетных трансфертов, имеющих целевое назначение
в сумме 1 984 783,4 тыс. рублей;
2) на 2027 год в сумме 2 301 965,8 тыс. рублей, в том числе объем субсидий, субвенций и иных межбюджетных трансфертов, имеющих целевое назначение
в сумме 1 889 332,9 тыс. рублей;
3) на 2028 год в сумме 2 314 243,9 тыс. рублей, в том числе объем субсидий, субвенций и иных межбюджетных трансфертов, имеющих целевое назначение
в сумме 1 975 463,9 тыс. рублей.</t>
  </si>
  <si>
    <t>5. Утвердить объем безвозмездных поступлений, получаемых из других бюджетов бюджетной системы Российской Федерации:
1) на 2026 год в сумме 2 604 477,9 тыс. рублей, в том числе объем субсидий, субвенций и иных межбюджетных трансфертов, имеющих целевое назначение
в сумме 2 127 231,5 тыс. рублей;
2) на 2027 год в сумме 2 289 091,9 тыс. рублей, в том числе объем субсидий, субвенций и иных межбюджетных трансфертов, имеющих целевое назначение
в сумме 1 876 459,0 тыс. рублей;
3) на 2028 год в сумме 2 314 575,0 тыс. рублей, в том числе объем субсидий, субвенций и иных межбюджетных трансфертов, имеющих целевое назначение
в сумме 1 975 795,0 тыс. рублей.</t>
  </si>
  <si>
    <t>28. Утвердить объем бюджетных ассигнований дорожного фонда Городецкого муниципального округа Нижегородской области:
на 2026 год в размере 95 764,8 тыс. рублей;
на 2027 год в размере 99 751,2 тыс. рублей;
на 2028 год в размере 103 726,8 тыс. рублей.</t>
  </si>
  <si>
    <t>28. Утвердить объем бюджетных ассигнований дорожного фонда Городецкого муниципального округа Нижегородской области:
на 2026 год в размере 80 000,0 тыс. рублей;
на 2027 год в размере 99 751,2 тыс. рублей;
на 2028 год в размере 103 726,8 тыс. рублей.</t>
  </si>
  <si>
    <t>29. Установить верхний предел муниципального внутреннего долга Городецкого муниципального округа Нижегородской области:
1) на 1 января 2027 года в сумме 173 451,5 тыс. рублей,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0,0 рублей;
2) на 1 января 2028 года в сумме 83 915,4 тыс. рублей,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0,0 рублей,
и на 1 января 2029 года в сумме 76 922,4 тыс. рублей,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0,0 рублей.</t>
  </si>
  <si>
    <t>Направление средств местного бюджета на оплату кредиторской задолженности за 2025 год по мерам поддержки предпринимателей Городецкого муниципального округа за счет остатков средств местного бюджета, сложившихся на 01.01.2026 года на счете бюджета.</t>
  </si>
  <si>
    <t>Увеличение средств местного бюджета на оплату кредиторской задолженности за 2025 год по заключенным договорам администрации Городецкого муниципального округа за счет остатков средств местного бюджета, сложившихся на 01.01.2026 года на счете бюджета..</t>
  </si>
  <si>
    <t>0113, 0104</t>
  </si>
  <si>
    <t>0503, 0505</t>
  </si>
  <si>
    <t>Увеличение средств местного бюджета на оплату кредиторской задолженности за 2025 год по заключенным договорам МКУ "ОРУ "ЖКХ" за счет остатков средств местного бюджета, сложившихся на 01.01.2026 года на счете бюджета..</t>
  </si>
  <si>
    <t>Увеличение средств местного бюджета на оплату кредиторской задолженности за 2025 год по заключенным договорам МКУ "Градоустройство" за счет остатков средств местного бюджета, сложившихся на 01.01.2026 года на счете бюджета..</t>
  </si>
  <si>
    <t>43.</t>
  </si>
  <si>
    <t>44.</t>
  </si>
  <si>
    <t>45.</t>
  </si>
  <si>
    <t>уточненный план по расходам бюджета в сумме 4 827 581,0 тыс. рублей;</t>
  </si>
  <si>
    <t>1. Утвердить основные характеристики бюджета Городецкого муниципального округа на 2026 год:
1) общий объем доходов в сумме 4 852 423,3 тыс. рублей;
2) общий объем расходов в сумме 4 827 581,0 тыс. рублей;
3) размер профицита в сумме 24 842,3 тыс. рублей.</t>
  </si>
  <si>
    <r>
      <t>уточненный профицит бюджета в сумме 89 536,1 тыс. руб</t>
    </r>
    <r>
      <rPr>
        <sz val="12"/>
        <rFont val="Times New Roman"/>
        <family val="1"/>
        <charset val="204"/>
      </rPr>
      <t>лей (не изменился</t>
    </r>
    <r>
      <rPr>
        <sz val="12"/>
        <color theme="1"/>
        <rFont val="Times New Roman"/>
        <family val="1"/>
        <charset val="204"/>
      </rPr>
      <t>).</t>
    </r>
  </si>
  <si>
    <t>29. Установить верхний предел муниципального внутреннего долга Городецкого муниципального округа Нижегородской области:
1) на 1 января 2027 года в сумме 145 765,2 тыс. рублей,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0,0 рублей;
2) на 1 января 2028 года в сумме 56 229,1 тыс. рублей,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0,0 рублей,
и на 1 января 2029 года в сумме 49 228,1 тыс. рублей,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0,0 рублей.</t>
  </si>
  <si>
    <t>уточненный профицит бюджета в сумме 24 842,3 тыс. рублей (уменьшился в сумме 99 447,8 тыс. рублей за счет остатков средств на счете бюджета по состоянию на 01.01.2026 года в сумме 81 289,1 тыс. рублей и плана погашения кредитов кредитных организаций в сумме 18 158,7 тыс. рублей).</t>
  </si>
  <si>
    <t>Направление средств местного бюджета на оплату кредиторской задолженности за 2025 год по заключенным договорам МКУ "Городецстройсервис" за работы по обустройству ООПТ мз «Источник Никола-ключ» за счет перераспределения средств местного бюджета.</t>
  </si>
  <si>
    <t>0111</t>
  </si>
  <si>
    <t>Перераспределение средств резервного фонда администрации Городецкого муниципального округа на погашение кредиторской задолженности за 2025 год.</t>
  </si>
  <si>
    <t>46.</t>
  </si>
  <si>
    <t>47.</t>
  </si>
  <si>
    <t>48.</t>
  </si>
  <si>
    <t xml:space="preserve">  Пункт 22.</t>
  </si>
  <si>
    <t>22. Утвердить резервный фонд администрации Городецкого муниципального округа Нижегородской области на 2026 год в сумме 106 492,1 тыс. рублей,
на 2027 год в сумме 106 492,1 тыс. рублей, на 2028 год в сумме
106 492,1 тыс. рублей.</t>
  </si>
  <si>
    <t>уточненный план по расходам бюджета в сумме 4 634 407,0 тыс. рублей;</t>
  </si>
  <si>
    <t>Увеличение средств местного бюджета на предоставление субсидии на выполнение муниципального задания для оплаты кредиторской задолженности за 2025 год по коммунальным услугам и  по начислениям на выплаты по оплате труда  за счет остатков средств местного бюджета, сложившихся на 01.01.2026 года на счете бюджетав сумме 8 549,5 тыс. рублей, за счет уменьшения плана по погашению кредитов кредитных организаций в сумме 1 714,7 тыс. рублей, за счет перераспределения средств местного бюджета в сумме 51,7 тыс. рублей.</t>
  </si>
  <si>
    <t>22. Утвердить резервный фонд администрации Городецкого муниципального округа Нижегородской области на 2026 год в сумме 103 340,5 тыс. рублей,
на 2027 год в сумме 106 492,1 тыс. рублей, на 2028 год в сумме
106 492,1 тыс. рублей.й.</t>
  </si>
  <si>
    <t>2 02 20302 14 0220 150</t>
  </si>
  <si>
    <t>Субсидии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</si>
  <si>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Утвердить основные характеристики бюджета Городецкого муниципального округа на плановый период 2027 и 2028 годов:
1) общий объем доходов на 2027 год в сумме 4 723 943,1 тыс. рублей,
на 2028 год в сумме 4 969 077,6 тыс. рублей;
2) общий объем расходов на 2027 год в сумме 4 634 407,0 тыс. рублей,
в том числе условно утверждаемые расходы в сумме 278 372,7 тыс. рублей,
на 2028 год в сумме 4 962 084,6 тыс. рублей, в том числе условно утверждаемые расходы в сумме 511 978,9 тыс. рублей;
3) размер профицита на 2027 год в сумме 89 536,1 тыс. рублей, размер профицита на 2028 год в сумме 6 993,0 тыс. рублей.</t>
  </si>
  <si>
    <t>Направление средств местного бюджета на оплату кредиторской задолженности за потребленную электрическую энергию на уличное освещение за 2025 год за счет перераспределения средств местного бюджета в сумме 649,6 тыс. рублей, за счет уменьшения плана по погашению кредитов кредитных организаций в сумме 650,4 тыс. рублей.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</si>
</sst>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i/>
      <sz val="12"/>
      <color theme="1"/>
      <name val="Times New Roman"/>
      <family val="1"/>
      <charset val="204"/>
    </font>
    <font>
      <b/>
      <sz val="16"/>
      <color theme="1"/>
      <name val="Times New Roman"/>
      <family val="1"/>
      <charset val="204"/>
    </font>
    <font>
      <sz val="14"/>
      <name val="Arial"/>
      <family val="2"/>
      <charset val="204"/>
    </font>
    <font>
      <sz val="12"/>
      <name val="Times New Roman"/>
      <family val="1"/>
    </font>
    <font>
      <sz val="12"/>
      <name val="Arial"/>
      <family val="2"/>
      <charset val="204"/>
    </font>
    <font>
      <b/>
      <sz val="14"/>
      <color theme="1"/>
      <name val="Times New Roman"/>
      <family val="1"/>
      <charset val="204"/>
    </font>
    <font>
      <b/>
      <sz val="12"/>
      <name val="Times New Roman"/>
      <family val="1"/>
    </font>
    <font>
      <b/>
      <u/>
      <sz val="14"/>
      <color theme="1"/>
      <name val="Times New Roman"/>
      <family val="1"/>
      <charset val="204"/>
    </font>
    <font>
      <b/>
      <u/>
      <sz val="12"/>
      <color theme="1"/>
      <name val="Times New Roman"/>
      <family val="1"/>
      <charset val="204"/>
    </font>
    <font>
      <sz val="16"/>
      <color theme="1"/>
      <name val="Times New Roman"/>
      <family val="1"/>
      <charset val="204"/>
    </font>
    <font>
      <b/>
      <sz val="10"/>
      <color theme="1"/>
      <name val="Times New Roman"/>
      <family val="1"/>
      <charset val="204"/>
    </font>
    <font>
      <sz val="12"/>
      <name val="Times New Roman"/>
      <family val="1"/>
      <charset val="204"/>
    </font>
    <font>
      <sz val="10"/>
      <color theme="1"/>
      <name val="Times New Roman"/>
      <family val="1"/>
      <charset val="204"/>
    </font>
    <font>
      <sz val="10"/>
      <name val="Arial"/>
      <family val="2"/>
      <charset val="204"/>
    </font>
    <font>
      <sz val="11"/>
      <name val="Calibri"/>
      <family val="2"/>
      <charset val="20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1" fillId="0" borderId="0" xfId="0" applyFont="1" applyFill="1" applyAlignment="1">
      <alignment vertical="center" wrapText="1"/>
    </xf>
    <xf numFmtId="0" fontId="1" fillId="0" borderId="0" xfId="0" applyFont="1" applyFill="1" applyAlignment="1">
      <alignment horizontal="right" vertical="center" wrapText="1"/>
    </xf>
    <xf numFmtId="0" fontId="2" fillId="0" borderId="0" xfId="0" applyFont="1" applyFill="1" applyAlignment="1">
      <alignment vertical="center" wrapText="1"/>
    </xf>
    <xf numFmtId="0" fontId="13" fillId="0" borderId="1" xfId="0" applyFont="1" applyFill="1" applyBorder="1" applyAlignment="1">
      <alignment horizontal="center" vertical="center" wrapText="1"/>
    </xf>
    <xf numFmtId="0" fontId="15" fillId="0" borderId="0" xfId="0" applyFont="1" applyFill="1" applyAlignment="1">
      <alignment vertical="center" wrapText="1"/>
    </xf>
    <xf numFmtId="164"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vertical="center" wrapText="1"/>
    </xf>
    <xf numFmtId="0" fontId="15" fillId="0" borderId="0" xfId="0" applyFont="1" applyFill="1" applyBorder="1" applyAlignment="1">
      <alignment vertical="center" wrapText="1"/>
    </xf>
    <xf numFmtId="0" fontId="7" fillId="0" borderId="0" xfId="0" applyFont="1" applyFill="1" applyAlignment="1">
      <alignment vertical="center"/>
    </xf>
    <xf numFmtId="0" fontId="6"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16" fillId="0" borderId="0" xfId="0" applyFont="1" applyFill="1" applyAlignment="1">
      <alignment vertical="center"/>
    </xf>
    <xf numFmtId="0" fontId="1" fillId="0" borderId="1" xfId="0" applyFont="1" applyFill="1" applyBorder="1" applyAlignment="1">
      <alignment vertical="center" wrapText="1"/>
    </xf>
    <xf numFmtId="164" fontId="2" fillId="0" borderId="0" xfId="0" applyNumberFormat="1" applyFont="1" applyFill="1" applyAlignment="1">
      <alignment vertical="center" wrapText="1"/>
    </xf>
    <xf numFmtId="164" fontId="1" fillId="0" borderId="1"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2" fillId="0" borderId="0" xfId="0" applyFont="1" applyFill="1" applyAlignment="1">
      <alignment horizontal="center" vertical="center" wrapText="1"/>
    </xf>
    <xf numFmtId="0" fontId="8" fillId="0" borderId="0"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5" fillId="0" borderId="0" xfId="0" applyFont="1" applyFill="1" applyAlignment="1">
      <alignment vertical="center"/>
    </xf>
    <xf numFmtId="164" fontId="14" fillId="0" borderId="1" xfId="0" applyNumberFormat="1" applyFont="1" applyFill="1" applyBorder="1" applyAlignment="1">
      <alignment horizontal="center" vertical="center" wrapText="1"/>
    </xf>
    <xf numFmtId="164" fontId="7" fillId="0" borderId="0" xfId="0" applyNumberFormat="1" applyFont="1" applyFill="1" applyAlignment="1">
      <alignmen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cellXfs>
  <cellStyles count="1">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6"/>
  <sheetViews>
    <sheetView showZeros="0" tabSelected="1" view="pageBreakPreview" topLeftCell="B270" zoomScaleNormal="100" zoomScaleSheetLayoutView="100" workbookViewId="0">
      <selection activeCell="B270" sqref="A1:XFD1048576"/>
    </sheetView>
  </sheetViews>
  <sheetFormatPr defaultRowHeight="15.75" x14ac:dyDescent="0.25"/>
  <cols>
    <col min="1" max="1" width="7.140625" style="26" customWidth="1"/>
    <col min="2" max="2" width="23.85546875" style="26" customWidth="1"/>
    <col min="3" max="3" width="54.7109375" style="26" customWidth="1"/>
    <col min="4" max="4" width="15.7109375" style="26" customWidth="1"/>
    <col min="5" max="5" width="15.7109375" style="1" customWidth="1"/>
    <col min="6" max="6" width="52.85546875" style="1" customWidth="1"/>
    <col min="7" max="7" width="13.42578125" style="1" bestFit="1" customWidth="1"/>
    <col min="8" max="8" width="13.140625" style="1" customWidth="1"/>
    <col min="9" max="9" width="16.5703125" style="1" customWidth="1"/>
    <col min="10" max="16384" width="9.140625" style="1"/>
  </cols>
  <sheetData>
    <row r="1" spans="1:6" ht="20.25" x14ac:dyDescent="0.25">
      <c r="A1" s="34" t="s">
        <v>14</v>
      </c>
      <c r="B1" s="34"/>
      <c r="C1" s="34"/>
      <c r="D1" s="34"/>
      <c r="E1" s="34"/>
      <c r="F1" s="34"/>
    </row>
    <row r="2" spans="1:6" ht="63" customHeight="1" x14ac:dyDescent="0.25">
      <c r="A2" s="35" t="s">
        <v>116</v>
      </c>
      <c r="B2" s="35"/>
      <c r="C2" s="35"/>
      <c r="D2" s="35"/>
      <c r="E2" s="35"/>
      <c r="F2" s="35"/>
    </row>
    <row r="3" spans="1:6" ht="18" customHeight="1" x14ac:dyDescent="0.25">
      <c r="F3" s="2" t="s">
        <v>18</v>
      </c>
    </row>
    <row r="4" spans="1:6" ht="45.75" customHeight="1" x14ac:dyDescent="0.25">
      <c r="A4" s="36" t="s">
        <v>44</v>
      </c>
      <c r="B4" s="36"/>
      <c r="C4" s="36"/>
      <c r="D4" s="36"/>
      <c r="E4" s="36"/>
      <c r="F4" s="36"/>
    </row>
    <row r="5" spans="1:6" ht="24.95" customHeight="1" x14ac:dyDescent="0.25">
      <c r="A5" s="39" t="s">
        <v>94</v>
      </c>
      <c r="B5" s="39"/>
      <c r="C5" s="39"/>
      <c r="D5" s="39"/>
      <c r="E5" s="39"/>
      <c r="F5" s="39"/>
    </row>
    <row r="6" spans="1:6" ht="24.95" customHeight="1" x14ac:dyDescent="0.25">
      <c r="A6" s="40" t="s">
        <v>8</v>
      </c>
      <c r="B6" s="41"/>
      <c r="C6" s="41"/>
      <c r="D6" s="41"/>
      <c r="E6" s="41"/>
      <c r="F6" s="41"/>
    </row>
    <row r="7" spans="1:6" s="3" customFormat="1" ht="24.75" customHeight="1" x14ac:dyDescent="0.25">
      <c r="A7" s="32" t="s">
        <v>22</v>
      </c>
      <c r="B7" s="32"/>
      <c r="C7" s="32"/>
      <c r="D7" s="32"/>
      <c r="E7" s="32"/>
      <c r="F7" s="32"/>
    </row>
    <row r="8" spans="1:6" ht="83.25" customHeight="1" x14ac:dyDescent="0.25">
      <c r="A8" s="24" t="s">
        <v>0</v>
      </c>
      <c r="B8" s="24" t="s">
        <v>1</v>
      </c>
      <c r="C8" s="24" t="s">
        <v>6</v>
      </c>
      <c r="D8" s="24" t="s">
        <v>115</v>
      </c>
      <c r="E8" s="24" t="s">
        <v>15</v>
      </c>
      <c r="F8" s="24" t="s">
        <v>7</v>
      </c>
    </row>
    <row r="9" spans="1:6" s="5" customFormat="1" ht="15" customHeight="1" x14ac:dyDescent="0.25">
      <c r="A9" s="4">
        <v>1</v>
      </c>
      <c r="B9" s="4">
        <v>2</v>
      </c>
      <c r="C9" s="4">
        <v>3</v>
      </c>
      <c r="D9" s="4">
        <v>4</v>
      </c>
      <c r="E9" s="4">
        <v>5</v>
      </c>
      <c r="F9" s="4">
        <v>6</v>
      </c>
    </row>
    <row r="10" spans="1:6" s="46" customFormat="1" ht="78.75" x14ac:dyDescent="0.25">
      <c r="A10" s="22" t="s">
        <v>2</v>
      </c>
      <c r="B10" s="42" t="s">
        <v>117</v>
      </c>
      <c r="C10" s="43" t="s">
        <v>118</v>
      </c>
      <c r="D10" s="44">
        <v>5276.4</v>
      </c>
      <c r="E10" s="44">
        <v>85057.5</v>
      </c>
      <c r="F10" s="45" t="s">
        <v>19</v>
      </c>
    </row>
    <row r="11" spans="1:6" s="46" customFormat="1" ht="47.25" x14ac:dyDescent="0.25">
      <c r="A11" s="22" t="s">
        <v>3</v>
      </c>
      <c r="B11" s="42" t="s">
        <v>120</v>
      </c>
      <c r="C11" s="43" t="s">
        <v>121</v>
      </c>
      <c r="D11" s="44">
        <v>500.9</v>
      </c>
      <c r="E11" s="44">
        <v>455.4</v>
      </c>
      <c r="F11" s="45" t="s">
        <v>57</v>
      </c>
    </row>
    <row r="12" spans="1:6" s="46" customFormat="1" ht="47.25" x14ac:dyDescent="0.25">
      <c r="A12" s="22" t="s">
        <v>23</v>
      </c>
      <c r="B12" s="42" t="s">
        <v>122</v>
      </c>
      <c r="C12" s="43" t="s">
        <v>121</v>
      </c>
      <c r="D12" s="44">
        <v>251.8</v>
      </c>
      <c r="E12" s="44">
        <v>228.8</v>
      </c>
      <c r="F12" s="45" t="s">
        <v>19</v>
      </c>
    </row>
    <row r="13" spans="1:6" s="46" customFormat="1" ht="84" customHeight="1" x14ac:dyDescent="0.25">
      <c r="A13" s="22" t="s">
        <v>24</v>
      </c>
      <c r="B13" s="42" t="s">
        <v>213</v>
      </c>
      <c r="C13" s="43" t="s">
        <v>214</v>
      </c>
      <c r="D13" s="44">
        <v>82196.100000000006</v>
      </c>
      <c r="E13" s="44">
        <v>80452.7</v>
      </c>
      <c r="F13" s="45" t="s">
        <v>19</v>
      </c>
    </row>
    <row r="14" spans="1:6" s="46" customFormat="1" ht="47.25" x14ac:dyDescent="0.25">
      <c r="A14" s="22" t="s">
        <v>4</v>
      </c>
      <c r="B14" s="42" t="s">
        <v>58</v>
      </c>
      <c r="C14" s="43" t="s">
        <v>129</v>
      </c>
      <c r="D14" s="44"/>
      <c r="E14" s="44">
        <v>553.29999999999995</v>
      </c>
      <c r="F14" s="45" t="s">
        <v>19</v>
      </c>
    </row>
    <row r="15" spans="1:6" ht="83.25" customHeight="1" x14ac:dyDescent="0.25">
      <c r="A15" s="24" t="s">
        <v>0</v>
      </c>
      <c r="B15" s="24" t="s">
        <v>1</v>
      </c>
      <c r="C15" s="24" t="s">
        <v>6</v>
      </c>
      <c r="D15" s="24" t="s">
        <v>115</v>
      </c>
      <c r="E15" s="24" t="s">
        <v>15</v>
      </c>
      <c r="F15" s="24" t="s">
        <v>7</v>
      </c>
    </row>
    <row r="16" spans="1:6" s="5" customFormat="1" ht="15" customHeight="1" x14ac:dyDescent="0.25">
      <c r="A16" s="4">
        <v>1</v>
      </c>
      <c r="B16" s="4">
        <v>2</v>
      </c>
      <c r="C16" s="4">
        <v>3</v>
      </c>
      <c r="D16" s="4">
        <v>4</v>
      </c>
      <c r="E16" s="4">
        <v>5</v>
      </c>
      <c r="F16" s="4">
        <v>6</v>
      </c>
    </row>
    <row r="17" spans="1:6" s="46" customFormat="1" ht="47.25" x14ac:dyDescent="0.25">
      <c r="A17" s="22" t="s">
        <v>28</v>
      </c>
      <c r="B17" s="42" t="s">
        <v>58</v>
      </c>
      <c r="C17" s="43" t="s">
        <v>130</v>
      </c>
      <c r="D17" s="44"/>
      <c r="E17" s="44">
        <v>253.2</v>
      </c>
      <c r="F17" s="45" t="s">
        <v>19</v>
      </c>
    </row>
    <row r="18" spans="1:6" s="46" customFormat="1" ht="78.75" x14ac:dyDescent="0.25">
      <c r="A18" s="22" t="s">
        <v>29</v>
      </c>
      <c r="B18" s="42" t="s">
        <v>133</v>
      </c>
      <c r="C18" s="43" t="s">
        <v>134</v>
      </c>
      <c r="D18" s="44">
        <v>8196.4</v>
      </c>
      <c r="E18" s="44">
        <v>1650.2</v>
      </c>
      <c r="F18" s="45" t="s">
        <v>57</v>
      </c>
    </row>
    <row r="19" spans="1:6" s="46" customFormat="1" ht="96" customHeight="1" x14ac:dyDescent="0.25">
      <c r="A19" s="22" t="s">
        <v>32</v>
      </c>
      <c r="B19" s="42" t="s">
        <v>140</v>
      </c>
      <c r="C19" s="43" t="s">
        <v>177</v>
      </c>
      <c r="D19" s="44">
        <v>6745.5</v>
      </c>
      <c r="E19" s="44">
        <v>231</v>
      </c>
      <c r="F19" s="45" t="s">
        <v>57</v>
      </c>
    </row>
    <row r="20" spans="1:6" s="46" customFormat="1" ht="96.75" customHeight="1" x14ac:dyDescent="0.25">
      <c r="A20" s="22" t="s">
        <v>61</v>
      </c>
      <c r="B20" s="42" t="s">
        <v>141</v>
      </c>
      <c r="C20" s="43" t="s">
        <v>177</v>
      </c>
      <c r="D20" s="44">
        <v>430.6</v>
      </c>
      <c r="E20" s="44">
        <v>14.7</v>
      </c>
      <c r="F20" s="45" t="s">
        <v>19</v>
      </c>
    </row>
    <row r="21" spans="1:6" s="7" customFormat="1" ht="20.100000000000001" customHeight="1" x14ac:dyDescent="0.25">
      <c r="A21" s="27" t="s">
        <v>9</v>
      </c>
      <c r="B21" s="27"/>
      <c r="C21" s="27"/>
      <c r="D21" s="6">
        <f>D10+D11+D12+D13+D14+D17+D18+D19+D20</f>
        <v>103597.70000000001</v>
      </c>
      <c r="E21" s="6">
        <f>E10+E11+E12+E13+E14+E17+E18+E19+E20</f>
        <v>168896.80000000002</v>
      </c>
      <c r="F21" s="24"/>
    </row>
    <row r="22" spans="1:6" s="3" customFormat="1" ht="20.100000000000001" customHeight="1" x14ac:dyDescent="0.25">
      <c r="A22" s="30" t="s">
        <v>145</v>
      </c>
      <c r="B22" s="30"/>
      <c r="C22" s="30"/>
      <c r="D22" s="16">
        <f>D19+D18+D11</f>
        <v>15442.8</v>
      </c>
      <c r="E22" s="16">
        <f>E19+E18+E11</f>
        <v>2336.6</v>
      </c>
      <c r="F22" s="8" t="s">
        <v>12</v>
      </c>
    </row>
    <row r="23" spans="1:6" s="3" customFormat="1" ht="20.100000000000001" customHeight="1" x14ac:dyDescent="0.25">
      <c r="A23" s="30" t="s">
        <v>146</v>
      </c>
      <c r="B23" s="30"/>
      <c r="C23" s="30"/>
      <c r="D23" s="16">
        <f>D20+D17+D14+D13+D12+D10</f>
        <v>88154.900000000009</v>
      </c>
      <c r="E23" s="16">
        <f>E20+E17+E14+E13+E12+E10</f>
        <v>166560.20000000001</v>
      </c>
      <c r="F23" s="8" t="s">
        <v>12</v>
      </c>
    </row>
    <row r="24" spans="1:6" s="3" customFormat="1" ht="24.75" customHeight="1" x14ac:dyDescent="0.25">
      <c r="A24" s="32" t="s">
        <v>30</v>
      </c>
      <c r="B24" s="32"/>
      <c r="C24" s="32"/>
      <c r="D24" s="32"/>
      <c r="E24" s="32"/>
      <c r="F24" s="32"/>
    </row>
    <row r="25" spans="1:6" ht="78.75" x14ac:dyDescent="0.25">
      <c r="A25" s="24" t="s">
        <v>0</v>
      </c>
      <c r="B25" s="24" t="s">
        <v>1</v>
      </c>
      <c r="C25" s="24" t="s">
        <v>6</v>
      </c>
      <c r="D25" s="24" t="s">
        <v>115</v>
      </c>
      <c r="E25" s="24" t="s">
        <v>15</v>
      </c>
      <c r="F25" s="24" t="s">
        <v>7</v>
      </c>
    </row>
    <row r="26" spans="1:6" s="5" customFormat="1" ht="15" customHeight="1" x14ac:dyDescent="0.25">
      <c r="A26" s="4">
        <v>1</v>
      </c>
      <c r="B26" s="4">
        <v>2</v>
      </c>
      <c r="C26" s="4">
        <v>3</v>
      </c>
      <c r="D26" s="4">
        <v>4</v>
      </c>
      <c r="E26" s="4">
        <v>5</v>
      </c>
      <c r="F26" s="4">
        <v>6</v>
      </c>
    </row>
    <row r="27" spans="1:6" s="46" customFormat="1" ht="63" x14ac:dyDescent="0.25">
      <c r="A27" s="22" t="s">
        <v>35</v>
      </c>
      <c r="B27" s="42" t="s">
        <v>58</v>
      </c>
      <c r="C27" s="43" t="s">
        <v>123</v>
      </c>
      <c r="D27" s="44">
        <v>5278.2</v>
      </c>
      <c r="E27" s="44">
        <v>-5278.2</v>
      </c>
      <c r="F27" s="45" t="s">
        <v>19</v>
      </c>
    </row>
    <row r="28" spans="1:6" ht="78.75" x14ac:dyDescent="0.25">
      <c r="A28" s="24" t="s">
        <v>0</v>
      </c>
      <c r="B28" s="24" t="s">
        <v>1</v>
      </c>
      <c r="C28" s="24" t="s">
        <v>6</v>
      </c>
      <c r="D28" s="24" t="s">
        <v>115</v>
      </c>
      <c r="E28" s="24" t="s">
        <v>15</v>
      </c>
      <c r="F28" s="24" t="s">
        <v>7</v>
      </c>
    </row>
    <row r="29" spans="1:6" s="5" customFormat="1" ht="15" customHeight="1" x14ac:dyDescent="0.25">
      <c r="A29" s="4">
        <v>1</v>
      </c>
      <c r="B29" s="4">
        <v>2</v>
      </c>
      <c r="C29" s="4">
        <v>3</v>
      </c>
      <c r="D29" s="4">
        <v>4</v>
      </c>
      <c r="E29" s="4">
        <v>5</v>
      </c>
      <c r="F29" s="4">
        <v>6</v>
      </c>
    </row>
    <row r="30" spans="1:6" s="46" customFormat="1" ht="94.5" x14ac:dyDescent="0.25">
      <c r="A30" s="22" t="s">
        <v>33</v>
      </c>
      <c r="B30" s="42" t="s">
        <v>58</v>
      </c>
      <c r="C30" s="43" t="s">
        <v>125</v>
      </c>
      <c r="D30" s="44">
        <v>17314.7</v>
      </c>
      <c r="E30" s="44">
        <v>-17314.7</v>
      </c>
      <c r="F30" s="45" t="s">
        <v>19</v>
      </c>
    </row>
    <row r="31" spans="1:6" s="46" customFormat="1" ht="78.75" x14ac:dyDescent="0.25">
      <c r="A31" s="22" t="s">
        <v>34</v>
      </c>
      <c r="B31" s="42" t="s">
        <v>71</v>
      </c>
      <c r="C31" s="43" t="s">
        <v>134</v>
      </c>
      <c r="D31" s="44">
        <v>36715.300000000003</v>
      </c>
      <c r="E31" s="44">
        <v>-3398.8</v>
      </c>
      <c r="F31" s="45" t="s">
        <v>19</v>
      </c>
    </row>
    <row r="32" spans="1:6" s="46" customFormat="1" ht="31.5" x14ac:dyDescent="0.25">
      <c r="A32" s="22" t="s">
        <v>36</v>
      </c>
      <c r="B32" s="42" t="s">
        <v>137</v>
      </c>
      <c r="C32" s="43" t="s">
        <v>138</v>
      </c>
      <c r="D32" s="44">
        <v>17707.099999999999</v>
      </c>
      <c r="E32" s="44">
        <v>-457</v>
      </c>
      <c r="F32" s="45" t="s">
        <v>19</v>
      </c>
    </row>
    <row r="33" spans="1:9" s="7" customFormat="1" ht="20.100000000000001" customHeight="1" x14ac:dyDescent="0.25">
      <c r="A33" s="27" t="s">
        <v>9</v>
      </c>
      <c r="B33" s="27"/>
      <c r="C33" s="27"/>
      <c r="D33" s="6">
        <f>D32+D31+D30+D27</f>
        <v>77015.3</v>
      </c>
      <c r="E33" s="6">
        <f>E32+E31+E30+E27</f>
        <v>-26448.7</v>
      </c>
      <c r="F33" s="24"/>
    </row>
    <row r="34" spans="1:9" s="3" customFormat="1" ht="20.100000000000001" customHeight="1" x14ac:dyDescent="0.25">
      <c r="A34" s="30" t="s">
        <v>144</v>
      </c>
      <c r="B34" s="30"/>
      <c r="C34" s="30"/>
      <c r="D34" s="16">
        <f>D27+D30+D31+D32</f>
        <v>77015.3</v>
      </c>
      <c r="E34" s="16">
        <f>E27+E30+E31+E32</f>
        <v>-26448.7</v>
      </c>
      <c r="F34" s="8" t="s">
        <v>12</v>
      </c>
    </row>
    <row r="35" spans="1:9" s="7" customFormat="1" ht="20.25" customHeight="1" x14ac:dyDescent="0.25">
      <c r="A35" s="27" t="s">
        <v>10</v>
      </c>
      <c r="B35" s="27"/>
      <c r="C35" s="27"/>
      <c r="D35" s="6">
        <f>D33+D21</f>
        <v>180613</v>
      </c>
      <c r="E35" s="6">
        <f>E33+E21</f>
        <v>142448.1</v>
      </c>
      <c r="F35" s="24"/>
    </row>
    <row r="36" spans="1:9" s="3" customFormat="1" ht="20.100000000000001" customHeight="1" x14ac:dyDescent="0.25">
      <c r="A36" s="30" t="s">
        <v>145</v>
      </c>
      <c r="B36" s="30"/>
      <c r="C36" s="30"/>
      <c r="D36" s="16">
        <f>D22</f>
        <v>15442.8</v>
      </c>
      <c r="E36" s="16">
        <f>E22</f>
        <v>2336.6</v>
      </c>
      <c r="F36" s="8" t="s">
        <v>12</v>
      </c>
    </row>
    <row r="37" spans="1:9" s="3" customFormat="1" ht="20.100000000000001" customHeight="1" x14ac:dyDescent="0.25">
      <c r="A37" s="30" t="s">
        <v>146</v>
      </c>
      <c r="B37" s="30"/>
      <c r="C37" s="30"/>
      <c r="D37" s="16">
        <f>D23+D34</f>
        <v>165170.20000000001</v>
      </c>
      <c r="E37" s="16">
        <f>E23+E34</f>
        <v>140111.5</v>
      </c>
      <c r="F37" s="8" t="s">
        <v>12</v>
      </c>
    </row>
    <row r="38" spans="1:9" s="7" customFormat="1" ht="24.95" customHeight="1" x14ac:dyDescent="0.25">
      <c r="A38" s="37" t="s">
        <v>11</v>
      </c>
      <c r="B38" s="27"/>
      <c r="C38" s="27"/>
      <c r="D38" s="27"/>
      <c r="E38" s="27"/>
      <c r="F38" s="27"/>
    </row>
    <row r="39" spans="1:9" ht="24" customHeight="1" x14ac:dyDescent="0.25">
      <c r="A39" s="32" t="s">
        <v>5</v>
      </c>
      <c r="B39" s="32"/>
      <c r="C39" s="32"/>
      <c r="D39" s="32"/>
      <c r="E39" s="32"/>
      <c r="F39" s="32"/>
    </row>
    <row r="40" spans="1:9" s="5" customFormat="1" ht="78.75" x14ac:dyDescent="0.25">
      <c r="A40" s="24" t="s">
        <v>0</v>
      </c>
      <c r="B40" s="24" t="s">
        <v>1</v>
      </c>
      <c r="C40" s="24" t="s">
        <v>69</v>
      </c>
      <c r="D40" s="24" t="s">
        <v>115</v>
      </c>
      <c r="E40" s="24" t="s">
        <v>15</v>
      </c>
      <c r="F40" s="24" t="s">
        <v>7</v>
      </c>
      <c r="G40" s="9"/>
      <c r="H40" s="9"/>
      <c r="I40" s="9"/>
    </row>
    <row r="41" spans="1:9" s="3" customFormat="1" ht="15" customHeight="1" x14ac:dyDescent="0.25">
      <c r="A41" s="4">
        <v>1</v>
      </c>
      <c r="B41" s="4">
        <v>2</v>
      </c>
      <c r="C41" s="4">
        <v>3</v>
      </c>
      <c r="D41" s="4">
        <v>4</v>
      </c>
      <c r="E41" s="4">
        <v>5</v>
      </c>
      <c r="F41" s="4">
        <v>6</v>
      </c>
    </row>
    <row r="42" spans="1:9" s="10" customFormat="1" ht="24.95" customHeight="1" x14ac:dyDescent="0.25">
      <c r="A42" s="28" t="s">
        <v>50</v>
      </c>
      <c r="B42" s="28"/>
      <c r="C42" s="28"/>
      <c r="D42" s="28"/>
      <c r="E42" s="28"/>
      <c r="F42" s="28"/>
    </row>
    <row r="43" spans="1:9" s="10" customFormat="1" ht="78.75" x14ac:dyDescent="0.25">
      <c r="A43" s="11" t="s">
        <v>2</v>
      </c>
      <c r="B43" s="42" t="s">
        <v>77</v>
      </c>
      <c r="C43" s="11" t="s">
        <v>25</v>
      </c>
      <c r="D43" s="44">
        <v>715.9</v>
      </c>
      <c r="E43" s="44">
        <v>84.6</v>
      </c>
      <c r="F43" s="43" t="s">
        <v>158</v>
      </c>
    </row>
    <row r="44" spans="1:9" s="5" customFormat="1" ht="78.75" x14ac:dyDescent="0.25">
      <c r="A44" s="24" t="s">
        <v>0</v>
      </c>
      <c r="B44" s="24" t="s">
        <v>1</v>
      </c>
      <c r="C44" s="24" t="s">
        <v>69</v>
      </c>
      <c r="D44" s="24" t="s">
        <v>115</v>
      </c>
      <c r="E44" s="24" t="s">
        <v>15</v>
      </c>
      <c r="F44" s="24" t="s">
        <v>7</v>
      </c>
      <c r="G44" s="9"/>
      <c r="H44" s="9"/>
      <c r="I44" s="9"/>
    </row>
    <row r="45" spans="1:9" s="3" customFormat="1" ht="15" customHeight="1" x14ac:dyDescent="0.25">
      <c r="A45" s="4">
        <v>1</v>
      </c>
      <c r="B45" s="4">
        <v>2</v>
      </c>
      <c r="C45" s="4">
        <v>3</v>
      </c>
      <c r="D45" s="4">
        <v>4</v>
      </c>
      <c r="E45" s="4">
        <v>5</v>
      </c>
      <c r="F45" s="4">
        <v>6</v>
      </c>
    </row>
    <row r="46" spans="1:9" s="10" customFormat="1" ht="78.75" x14ac:dyDescent="0.25">
      <c r="A46" s="11" t="s">
        <v>3</v>
      </c>
      <c r="B46" s="42" t="s">
        <v>79</v>
      </c>
      <c r="C46" s="11" t="s">
        <v>82</v>
      </c>
      <c r="D46" s="44">
        <v>2888.8</v>
      </c>
      <c r="E46" s="44">
        <v>235.6</v>
      </c>
      <c r="F46" s="43" t="s">
        <v>158</v>
      </c>
    </row>
    <row r="47" spans="1:9" s="10" customFormat="1" ht="78.75" x14ac:dyDescent="0.25">
      <c r="A47" s="11" t="s">
        <v>23</v>
      </c>
      <c r="B47" s="42" t="s">
        <v>78</v>
      </c>
      <c r="C47" s="11" t="s">
        <v>25</v>
      </c>
      <c r="D47" s="44">
        <v>34823.800000000003</v>
      </c>
      <c r="E47" s="44">
        <v>4088.9</v>
      </c>
      <c r="F47" s="43" t="s">
        <v>158</v>
      </c>
    </row>
    <row r="48" spans="1:9" s="10" customFormat="1" ht="94.5" x14ac:dyDescent="0.25">
      <c r="A48" s="11" t="s">
        <v>24</v>
      </c>
      <c r="B48" s="42" t="s">
        <v>190</v>
      </c>
      <c r="C48" s="11" t="s">
        <v>25</v>
      </c>
      <c r="D48" s="44">
        <v>24516.5</v>
      </c>
      <c r="E48" s="44">
        <f>1421.7</f>
        <v>1421.7</v>
      </c>
      <c r="F48" s="43" t="s">
        <v>189</v>
      </c>
    </row>
    <row r="49" spans="1:9" s="10" customFormat="1" ht="78.75" x14ac:dyDescent="0.25">
      <c r="A49" s="11" t="s">
        <v>4</v>
      </c>
      <c r="B49" s="42" t="s">
        <v>78</v>
      </c>
      <c r="C49" s="11" t="s">
        <v>56</v>
      </c>
      <c r="D49" s="44">
        <v>3220</v>
      </c>
      <c r="E49" s="44">
        <v>292.2</v>
      </c>
      <c r="F49" s="43" t="s">
        <v>158</v>
      </c>
    </row>
    <row r="50" spans="1:9" s="10" customFormat="1" ht="78.75" x14ac:dyDescent="0.25">
      <c r="A50" s="11" t="s">
        <v>28</v>
      </c>
      <c r="B50" s="42" t="s">
        <v>80</v>
      </c>
      <c r="C50" s="11" t="s">
        <v>81</v>
      </c>
      <c r="D50" s="44">
        <v>2530</v>
      </c>
      <c r="E50" s="44">
        <v>263.89999999999998</v>
      </c>
      <c r="F50" s="43" t="s">
        <v>158</v>
      </c>
    </row>
    <row r="51" spans="1:9" s="10" customFormat="1" ht="78.75" x14ac:dyDescent="0.25">
      <c r="A51" s="11" t="s">
        <v>29</v>
      </c>
      <c r="B51" s="42" t="s">
        <v>80</v>
      </c>
      <c r="C51" s="11" t="s">
        <v>40</v>
      </c>
      <c r="D51" s="44">
        <v>9833.1</v>
      </c>
      <c r="E51" s="44">
        <v>880.3</v>
      </c>
      <c r="F51" s="43" t="s">
        <v>158</v>
      </c>
    </row>
    <row r="52" spans="1:9" s="10" customFormat="1" ht="78.75" x14ac:dyDescent="0.25">
      <c r="A52" s="11" t="s">
        <v>32</v>
      </c>
      <c r="B52" s="42" t="s">
        <v>70</v>
      </c>
      <c r="C52" s="11" t="s">
        <v>83</v>
      </c>
      <c r="D52" s="44">
        <v>1360</v>
      </c>
      <c r="E52" s="44">
        <v>159.4</v>
      </c>
      <c r="F52" s="43" t="s">
        <v>158</v>
      </c>
    </row>
    <row r="53" spans="1:9" s="5" customFormat="1" ht="78.75" x14ac:dyDescent="0.25">
      <c r="A53" s="24" t="s">
        <v>0</v>
      </c>
      <c r="B53" s="24" t="s">
        <v>1</v>
      </c>
      <c r="C53" s="24" t="s">
        <v>69</v>
      </c>
      <c r="D53" s="24" t="s">
        <v>115</v>
      </c>
      <c r="E53" s="24" t="s">
        <v>15</v>
      </c>
      <c r="F53" s="24" t="s">
        <v>7</v>
      </c>
      <c r="G53" s="9"/>
      <c r="H53" s="9"/>
      <c r="I53" s="9"/>
    </row>
    <row r="54" spans="1:9" s="3" customFormat="1" ht="15" customHeight="1" x14ac:dyDescent="0.25">
      <c r="A54" s="4">
        <v>1</v>
      </c>
      <c r="B54" s="4">
        <v>2</v>
      </c>
      <c r="C54" s="4">
        <v>3</v>
      </c>
      <c r="D54" s="4">
        <v>4</v>
      </c>
      <c r="E54" s="4">
        <v>5</v>
      </c>
      <c r="F54" s="4">
        <v>6</v>
      </c>
    </row>
    <row r="55" spans="1:9" s="10" customFormat="1" ht="78.75" x14ac:dyDescent="0.25">
      <c r="A55" s="11" t="s">
        <v>61</v>
      </c>
      <c r="B55" s="42" t="s">
        <v>70</v>
      </c>
      <c r="C55" s="11" t="s">
        <v>74</v>
      </c>
      <c r="D55" s="44">
        <v>5965</v>
      </c>
      <c r="E55" s="44">
        <v>718.2</v>
      </c>
      <c r="F55" s="43" t="s">
        <v>158</v>
      </c>
    </row>
    <row r="56" spans="1:9" s="10" customFormat="1" ht="78.75" x14ac:dyDescent="0.25">
      <c r="A56" s="11" t="s">
        <v>35</v>
      </c>
      <c r="B56" s="42" t="s">
        <v>70</v>
      </c>
      <c r="C56" s="11" t="s">
        <v>25</v>
      </c>
      <c r="D56" s="44">
        <v>9734.2000000000007</v>
      </c>
      <c r="E56" s="44">
        <v>1148.4000000000001</v>
      </c>
      <c r="F56" s="43" t="s">
        <v>158</v>
      </c>
    </row>
    <row r="57" spans="1:9" s="10" customFormat="1" ht="24.95" customHeight="1" x14ac:dyDescent="0.25">
      <c r="A57" s="27" t="s">
        <v>13</v>
      </c>
      <c r="B57" s="27"/>
      <c r="C57" s="27"/>
      <c r="D57" s="12">
        <f>D43+D46+D47+D48+D49+D50+D51+D52+D55+D56</f>
        <v>95587.3</v>
      </c>
      <c r="E57" s="12">
        <f>E43+E46+E47+E48+E49+E50+E51+E52+E55+E56</f>
        <v>9293.1999999999989</v>
      </c>
      <c r="F57" s="11" t="s">
        <v>12</v>
      </c>
    </row>
    <row r="58" spans="1:9" s="10" customFormat="1" ht="24.95" customHeight="1" x14ac:dyDescent="0.25">
      <c r="A58" s="28" t="s">
        <v>88</v>
      </c>
      <c r="B58" s="28"/>
      <c r="C58" s="28"/>
      <c r="D58" s="28"/>
      <c r="E58" s="28"/>
      <c r="F58" s="28"/>
    </row>
    <row r="59" spans="1:9" s="10" customFormat="1" ht="78.75" x14ac:dyDescent="0.25">
      <c r="A59" s="11" t="s">
        <v>33</v>
      </c>
      <c r="B59" s="42" t="s">
        <v>159</v>
      </c>
      <c r="C59" s="11" t="s">
        <v>25</v>
      </c>
      <c r="D59" s="44">
        <v>17426.2</v>
      </c>
      <c r="E59" s="44">
        <v>1311.9</v>
      </c>
      <c r="F59" s="43" t="s">
        <v>158</v>
      </c>
    </row>
    <row r="60" spans="1:9" s="10" customFormat="1" ht="24.75" customHeight="1" x14ac:dyDescent="0.25">
      <c r="A60" s="27" t="s">
        <v>13</v>
      </c>
      <c r="B60" s="27"/>
      <c r="C60" s="27"/>
      <c r="D60" s="12">
        <f t="shared" ref="D60" si="0">D59</f>
        <v>17426.2</v>
      </c>
      <c r="E60" s="12">
        <f>E59</f>
        <v>1311.9</v>
      </c>
      <c r="F60" s="11" t="s">
        <v>12</v>
      </c>
    </row>
    <row r="61" spans="1:9" s="10" customFormat="1" ht="24.95" customHeight="1" x14ac:dyDescent="0.25">
      <c r="A61" s="28" t="s">
        <v>31</v>
      </c>
      <c r="B61" s="28"/>
      <c r="C61" s="28"/>
      <c r="D61" s="28"/>
      <c r="E61" s="28"/>
      <c r="F61" s="28"/>
    </row>
    <row r="62" spans="1:9" s="10" customFormat="1" ht="94.5" x14ac:dyDescent="0.25">
      <c r="A62" s="11" t="s">
        <v>34</v>
      </c>
      <c r="B62" s="42" t="s">
        <v>75</v>
      </c>
      <c r="C62" s="11" t="s">
        <v>56</v>
      </c>
      <c r="D62" s="44">
        <v>18000</v>
      </c>
      <c r="E62" s="44">
        <v>974.7</v>
      </c>
      <c r="F62" s="43" t="s">
        <v>164</v>
      </c>
    </row>
    <row r="63" spans="1:9" s="10" customFormat="1" ht="94.5" x14ac:dyDescent="0.25">
      <c r="A63" s="11" t="s">
        <v>36</v>
      </c>
      <c r="B63" s="42" t="s">
        <v>75</v>
      </c>
      <c r="C63" s="11" t="s">
        <v>25</v>
      </c>
      <c r="D63" s="44">
        <v>45000</v>
      </c>
      <c r="E63" s="44">
        <f>15764.9-E62</f>
        <v>14790.199999999999</v>
      </c>
      <c r="F63" s="43" t="s">
        <v>164</v>
      </c>
    </row>
    <row r="64" spans="1:9" s="5" customFormat="1" ht="78.75" x14ac:dyDescent="0.25">
      <c r="A64" s="24" t="s">
        <v>0</v>
      </c>
      <c r="B64" s="24" t="s">
        <v>1</v>
      </c>
      <c r="C64" s="24" t="s">
        <v>69</v>
      </c>
      <c r="D64" s="24" t="s">
        <v>115</v>
      </c>
      <c r="E64" s="24" t="s">
        <v>15</v>
      </c>
      <c r="F64" s="24" t="s">
        <v>7</v>
      </c>
      <c r="G64" s="9"/>
      <c r="H64" s="9"/>
      <c r="I64" s="9"/>
    </row>
    <row r="65" spans="1:9" s="3" customFormat="1" ht="15" customHeight="1" x14ac:dyDescent="0.25">
      <c r="A65" s="4">
        <v>1</v>
      </c>
      <c r="B65" s="4">
        <v>2</v>
      </c>
      <c r="C65" s="4">
        <v>3</v>
      </c>
      <c r="D65" s="4">
        <v>4</v>
      </c>
      <c r="E65" s="4">
        <v>5</v>
      </c>
      <c r="F65" s="4">
        <v>6</v>
      </c>
    </row>
    <row r="66" spans="1:9" s="10" customFormat="1" ht="78.75" x14ac:dyDescent="0.25">
      <c r="A66" s="11" t="s">
        <v>37</v>
      </c>
      <c r="B66" s="42" t="s">
        <v>86</v>
      </c>
      <c r="C66" s="11" t="s">
        <v>25</v>
      </c>
      <c r="D66" s="44">
        <v>4415.2</v>
      </c>
      <c r="E66" s="44">
        <v>516</v>
      </c>
      <c r="F66" s="43" t="s">
        <v>158</v>
      </c>
    </row>
    <row r="67" spans="1:9" s="10" customFormat="1" ht="96" customHeight="1" x14ac:dyDescent="0.25">
      <c r="A67" s="11" t="s">
        <v>62</v>
      </c>
      <c r="B67" s="42" t="s">
        <v>86</v>
      </c>
      <c r="C67" s="11" t="s">
        <v>25</v>
      </c>
      <c r="D67" s="44"/>
      <c r="E67" s="44">
        <f>5356.5+925</f>
        <v>6281.5</v>
      </c>
      <c r="F67" s="43" t="s">
        <v>188</v>
      </c>
    </row>
    <row r="68" spans="1:9" s="10" customFormat="1" ht="24.75" customHeight="1" x14ac:dyDescent="0.25">
      <c r="A68" s="27" t="s">
        <v>13</v>
      </c>
      <c r="B68" s="27"/>
      <c r="C68" s="27"/>
      <c r="D68" s="12">
        <f>D62+D63+D66+D67</f>
        <v>67415.199999999997</v>
      </c>
      <c r="E68" s="12">
        <f>E62+E63+E66+E67</f>
        <v>22562.400000000001</v>
      </c>
      <c r="F68" s="11" t="s">
        <v>12</v>
      </c>
    </row>
    <row r="69" spans="1:9" s="10" customFormat="1" ht="24.95" customHeight="1" x14ac:dyDescent="0.25">
      <c r="A69" s="28" t="s">
        <v>20</v>
      </c>
      <c r="B69" s="29"/>
      <c r="C69" s="29"/>
      <c r="D69" s="29"/>
      <c r="E69" s="29"/>
      <c r="F69" s="29"/>
    </row>
    <row r="70" spans="1:9" s="10" customFormat="1" ht="47.25" x14ac:dyDescent="0.25">
      <c r="A70" s="11" t="s">
        <v>63</v>
      </c>
      <c r="B70" s="42" t="s">
        <v>59</v>
      </c>
      <c r="C70" s="11" t="s">
        <v>25</v>
      </c>
      <c r="D70" s="44">
        <v>82196.100000000006</v>
      </c>
      <c r="E70" s="44">
        <v>80452.7</v>
      </c>
      <c r="F70" s="43" t="s">
        <v>128</v>
      </c>
    </row>
    <row r="71" spans="1:9" s="10" customFormat="1" ht="63" x14ac:dyDescent="0.25">
      <c r="A71" s="11" t="s">
        <v>64</v>
      </c>
      <c r="B71" s="42" t="s">
        <v>49</v>
      </c>
      <c r="C71" s="11" t="s">
        <v>25</v>
      </c>
      <c r="D71" s="47">
        <v>4326.2</v>
      </c>
      <c r="E71" s="44">
        <v>4234.3999999999996</v>
      </c>
      <c r="F71" s="43" t="s">
        <v>165</v>
      </c>
    </row>
    <row r="72" spans="1:9" s="10" customFormat="1" ht="31.5" x14ac:dyDescent="0.25">
      <c r="A72" s="11" t="s">
        <v>65</v>
      </c>
      <c r="B72" s="42" t="s">
        <v>49</v>
      </c>
      <c r="C72" s="11" t="s">
        <v>25</v>
      </c>
      <c r="D72" s="47"/>
      <c r="E72" s="44">
        <v>553.29999999999995</v>
      </c>
      <c r="F72" s="43" t="s">
        <v>170</v>
      </c>
    </row>
    <row r="73" spans="1:9" s="10" customFormat="1" ht="51.75" customHeight="1" x14ac:dyDescent="0.25">
      <c r="A73" s="11" t="s">
        <v>38</v>
      </c>
      <c r="B73" s="42" t="s">
        <v>49</v>
      </c>
      <c r="C73" s="11" t="s">
        <v>25</v>
      </c>
      <c r="D73" s="47"/>
      <c r="E73" s="44">
        <v>29.2</v>
      </c>
      <c r="F73" s="43" t="s">
        <v>171</v>
      </c>
    </row>
    <row r="74" spans="1:9" s="10" customFormat="1" ht="31.5" x14ac:dyDescent="0.25">
      <c r="A74" s="11" t="s">
        <v>51</v>
      </c>
      <c r="B74" s="42" t="s">
        <v>49</v>
      </c>
      <c r="C74" s="11" t="s">
        <v>25</v>
      </c>
      <c r="D74" s="47"/>
      <c r="E74" s="44">
        <v>253.2</v>
      </c>
      <c r="F74" s="43" t="s">
        <v>172</v>
      </c>
    </row>
    <row r="75" spans="1:9" s="10" customFormat="1" ht="51.75" customHeight="1" x14ac:dyDescent="0.25">
      <c r="A75" s="11" t="s">
        <v>66</v>
      </c>
      <c r="B75" s="42" t="s">
        <v>49</v>
      </c>
      <c r="C75" s="11" t="s">
        <v>25</v>
      </c>
      <c r="D75" s="47"/>
      <c r="E75" s="44">
        <v>13.4</v>
      </c>
      <c r="F75" s="43" t="s">
        <v>173</v>
      </c>
    </row>
    <row r="76" spans="1:9" s="5" customFormat="1" ht="78.75" x14ac:dyDescent="0.25">
      <c r="A76" s="24" t="s">
        <v>0</v>
      </c>
      <c r="B76" s="24" t="s">
        <v>1</v>
      </c>
      <c r="C76" s="24" t="s">
        <v>69</v>
      </c>
      <c r="D76" s="24" t="s">
        <v>115</v>
      </c>
      <c r="E76" s="24" t="s">
        <v>15</v>
      </c>
      <c r="F76" s="24" t="s">
        <v>7</v>
      </c>
      <c r="G76" s="9"/>
      <c r="H76" s="9"/>
      <c r="I76" s="9"/>
    </row>
    <row r="77" spans="1:9" s="3" customFormat="1" ht="15" customHeight="1" x14ac:dyDescent="0.25">
      <c r="A77" s="4">
        <v>1</v>
      </c>
      <c r="B77" s="4">
        <v>2</v>
      </c>
      <c r="C77" s="4">
        <v>3</v>
      </c>
      <c r="D77" s="4">
        <v>4</v>
      </c>
      <c r="E77" s="4">
        <v>5</v>
      </c>
      <c r="F77" s="4">
        <v>6</v>
      </c>
    </row>
    <row r="78" spans="1:9" s="10" customFormat="1" ht="78.75" x14ac:dyDescent="0.25">
      <c r="A78" s="11" t="s">
        <v>67</v>
      </c>
      <c r="B78" s="42" t="s">
        <v>73</v>
      </c>
      <c r="C78" s="11" t="s">
        <v>25</v>
      </c>
      <c r="D78" s="47">
        <v>5276.4</v>
      </c>
      <c r="E78" s="44">
        <v>85057.5</v>
      </c>
      <c r="F78" s="43" t="s">
        <v>119</v>
      </c>
    </row>
    <row r="79" spans="1:9" s="10" customFormat="1" ht="78.75" x14ac:dyDescent="0.25">
      <c r="A79" s="11" t="s">
        <v>68</v>
      </c>
      <c r="B79" s="42" t="s">
        <v>87</v>
      </c>
      <c r="C79" s="11" t="s">
        <v>25</v>
      </c>
      <c r="D79" s="44">
        <v>9510</v>
      </c>
      <c r="E79" s="44">
        <v>1080.4000000000001</v>
      </c>
      <c r="F79" s="43" t="s">
        <v>158</v>
      </c>
    </row>
    <row r="80" spans="1:9" s="10" customFormat="1" ht="78.75" x14ac:dyDescent="0.25">
      <c r="A80" s="11" t="s">
        <v>96</v>
      </c>
      <c r="B80" s="42" t="s">
        <v>87</v>
      </c>
      <c r="C80" s="11" t="s">
        <v>56</v>
      </c>
      <c r="D80" s="44">
        <v>4736.7</v>
      </c>
      <c r="E80" s="44">
        <v>626.1</v>
      </c>
      <c r="F80" s="43" t="s">
        <v>158</v>
      </c>
    </row>
    <row r="81" spans="1:9" s="10" customFormat="1" ht="78.75" x14ac:dyDescent="0.25">
      <c r="A81" s="11" t="s">
        <v>97</v>
      </c>
      <c r="B81" s="42" t="s">
        <v>191</v>
      </c>
      <c r="C81" s="11" t="s">
        <v>56</v>
      </c>
      <c r="D81" s="44">
        <v>12950</v>
      </c>
      <c r="E81" s="44">
        <v>1797.1</v>
      </c>
      <c r="F81" s="43" t="s">
        <v>192</v>
      </c>
    </row>
    <row r="82" spans="1:9" s="10" customFormat="1" ht="78.75" x14ac:dyDescent="0.25">
      <c r="A82" s="11" t="s">
        <v>98</v>
      </c>
      <c r="B82" s="42" t="s">
        <v>191</v>
      </c>
      <c r="C82" s="11" t="s">
        <v>25</v>
      </c>
      <c r="D82" s="44">
        <v>36061.800000000003</v>
      </c>
      <c r="E82" s="44">
        <v>2183.1999999999998</v>
      </c>
      <c r="F82" s="43" t="s">
        <v>193</v>
      </c>
    </row>
    <row r="83" spans="1:9" s="10" customFormat="1" ht="94.5" x14ac:dyDescent="0.25">
      <c r="A83" s="11" t="s">
        <v>99</v>
      </c>
      <c r="B83" s="42" t="s">
        <v>73</v>
      </c>
      <c r="C83" s="11" t="s">
        <v>25</v>
      </c>
      <c r="D83" s="44"/>
      <c r="E83" s="44">
        <v>2502</v>
      </c>
      <c r="F83" s="43" t="s">
        <v>202</v>
      </c>
    </row>
    <row r="84" spans="1:9" s="5" customFormat="1" ht="78.75" x14ac:dyDescent="0.25">
      <c r="A84" s="24" t="s">
        <v>0</v>
      </c>
      <c r="B84" s="24" t="s">
        <v>1</v>
      </c>
      <c r="C84" s="24" t="s">
        <v>69</v>
      </c>
      <c r="D84" s="24" t="s">
        <v>115</v>
      </c>
      <c r="E84" s="24" t="s">
        <v>15</v>
      </c>
      <c r="F84" s="24" t="s">
        <v>7</v>
      </c>
      <c r="G84" s="9"/>
      <c r="H84" s="9"/>
      <c r="I84" s="9"/>
    </row>
    <row r="85" spans="1:9" s="3" customFormat="1" ht="15" customHeight="1" x14ac:dyDescent="0.25">
      <c r="A85" s="4">
        <v>1</v>
      </c>
      <c r="B85" s="4">
        <v>2</v>
      </c>
      <c r="C85" s="4">
        <v>3</v>
      </c>
      <c r="D85" s="4">
        <v>4</v>
      </c>
      <c r="E85" s="4">
        <v>5</v>
      </c>
      <c r="F85" s="4">
        <v>6</v>
      </c>
    </row>
    <row r="86" spans="1:9" s="10" customFormat="1" ht="110.25" x14ac:dyDescent="0.25">
      <c r="A86" s="11" t="s">
        <v>100</v>
      </c>
      <c r="B86" s="42" t="s">
        <v>73</v>
      </c>
      <c r="C86" s="11" t="s">
        <v>56</v>
      </c>
      <c r="D86" s="44"/>
      <c r="E86" s="44">
        <v>1300</v>
      </c>
      <c r="F86" s="43" t="s">
        <v>216</v>
      </c>
    </row>
    <row r="87" spans="1:9" s="10" customFormat="1" ht="24.95" customHeight="1" x14ac:dyDescent="0.25">
      <c r="A87" s="27" t="s">
        <v>13</v>
      </c>
      <c r="B87" s="27"/>
      <c r="C87" s="27"/>
      <c r="D87" s="12">
        <f>D70+D71+D72+D73+D74+D75+D78+D79+D80+D81+D82</f>
        <v>155057.20000000001</v>
      </c>
      <c r="E87" s="12">
        <f>E70+E71+E72+E73+E74+E75+E78+E79+E80+E81+E82+E83+E86</f>
        <v>180082.5</v>
      </c>
      <c r="F87" s="11" t="s">
        <v>12</v>
      </c>
    </row>
    <row r="88" spans="1:9" s="10" customFormat="1" ht="24.95" customHeight="1" x14ac:dyDescent="0.25">
      <c r="A88" s="28" t="s">
        <v>27</v>
      </c>
      <c r="B88" s="29"/>
      <c r="C88" s="29"/>
      <c r="D88" s="29"/>
      <c r="E88" s="29"/>
      <c r="F88" s="29"/>
    </row>
    <row r="89" spans="1:9" s="10" customFormat="1" ht="111" customHeight="1" x14ac:dyDescent="0.25">
      <c r="A89" s="11" t="s">
        <v>101</v>
      </c>
      <c r="B89" s="42" t="s">
        <v>161</v>
      </c>
      <c r="C89" s="11" t="s">
        <v>53</v>
      </c>
      <c r="D89" s="44">
        <v>495040.2</v>
      </c>
      <c r="E89" s="44">
        <f>14927.4+15114.3+2431.6+51.3</f>
        <v>32524.599999999995</v>
      </c>
      <c r="F89" s="43" t="s">
        <v>160</v>
      </c>
    </row>
    <row r="90" spans="1:9" s="10" customFormat="1" ht="114.75" customHeight="1" x14ac:dyDescent="0.25">
      <c r="A90" s="11" t="s">
        <v>102</v>
      </c>
      <c r="B90" s="42" t="s">
        <v>72</v>
      </c>
      <c r="C90" s="11" t="s">
        <v>52</v>
      </c>
      <c r="D90" s="44">
        <v>43942.7</v>
      </c>
      <c r="E90" s="44">
        <v>2667.9</v>
      </c>
      <c r="F90" s="43" t="s">
        <v>160</v>
      </c>
    </row>
    <row r="91" spans="1:9" s="10" customFormat="1" ht="97.5" customHeight="1" x14ac:dyDescent="0.25">
      <c r="A91" s="11" t="s">
        <v>175</v>
      </c>
      <c r="B91" s="42" t="s">
        <v>72</v>
      </c>
      <c r="C91" s="11" t="s">
        <v>52</v>
      </c>
      <c r="D91" s="44"/>
      <c r="E91" s="44">
        <v>18</v>
      </c>
      <c r="F91" s="43" t="s">
        <v>174</v>
      </c>
    </row>
    <row r="92" spans="1:9" s="10" customFormat="1" ht="78.75" x14ac:dyDescent="0.25">
      <c r="A92" s="11" t="s">
        <v>103</v>
      </c>
      <c r="B92" s="42" t="s">
        <v>85</v>
      </c>
      <c r="C92" s="11" t="s">
        <v>53</v>
      </c>
      <c r="D92" s="44">
        <v>33751.599999999999</v>
      </c>
      <c r="E92" s="44">
        <v>3154.6</v>
      </c>
      <c r="F92" s="43" t="s">
        <v>158</v>
      </c>
    </row>
    <row r="93" spans="1:9" s="5" customFormat="1" ht="78.75" x14ac:dyDescent="0.25">
      <c r="A93" s="24" t="s">
        <v>0</v>
      </c>
      <c r="B93" s="24" t="s">
        <v>1</v>
      </c>
      <c r="C93" s="24" t="s">
        <v>69</v>
      </c>
      <c r="D93" s="24" t="s">
        <v>115</v>
      </c>
      <c r="E93" s="24" t="s">
        <v>15</v>
      </c>
      <c r="F93" s="24" t="s">
        <v>7</v>
      </c>
      <c r="G93" s="9"/>
      <c r="H93" s="9"/>
      <c r="I93" s="9"/>
    </row>
    <row r="94" spans="1:9" s="3" customFormat="1" ht="15" customHeight="1" x14ac:dyDescent="0.25">
      <c r="A94" s="4">
        <v>1</v>
      </c>
      <c r="B94" s="4">
        <v>2</v>
      </c>
      <c r="C94" s="4">
        <v>3</v>
      </c>
      <c r="D94" s="4">
        <v>4</v>
      </c>
      <c r="E94" s="4">
        <v>5</v>
      </c>
      <c r="F94" s="4">
        <v>6</v>
      </c>
    </row>
    <row r="95" spans="1:9" s="10" customFormat="1" ht="110.25" x14ac:dyDescent="0.25">
      <c r="A95" s="11" t="s">
        <v>104</v>
      </c>
      <c r="B95" s="42" t="s">
        <v>85</v>
      </c>
      <c r="C95" s="11" t="s">
        <v>53</v>
      </c>
      <c r="D95" s="44">
        <f>6745.5+430.6</f>
        <v>7176.1</v>
      </c>
      <c r="E95" s="44">
        <f>231+14.7</f>
        <v>245.7</v>
      </c>
      <c r="F95" s="43" t="s">
        <v>180</v>
      </c>
    </row>
    <row r="96" spans="1:9" s="10" customFormat="1" ht="24.95" customHeight="1" x14ac:dyDescent="0.25">
      <c r="A96" s="27" t="s">
        <v>13</v>
      </c>
      <c r="B96" s="27"/>
      <c r="C96" s="27"/>
      <c r="D96" s="12">
        <f>D89+D90+D91+D92+D95</f>
        <v>579910.6</v>
      </c>
      <c r="E96" s="12">
        <f>E89+E90+E91+E92+E95</f>
        <v>38610.799999999988</v>
      </c>
      <c r="F96" s="11" t="s">
        <v>12</v>
      </c>
    </row>
    <row r="97" spans="1:9" s="10" customFormat="1" ht="24.95" customHeight="1" x14ac:dyDescent="0.25">
      <c r="A97" s="28" t="s">
        <v>48</v>
      </c>
      <c r="B97" s="29"/>
      <c r="C97" s="29"/>
      <c r="D97" s="29"/>
      <c r="E97" s="29"/>
      <c r="F97" s="29"/>
    </row>
    <row r="98" spans="1:9" s="10" customFormat="1" ht="113.25" customHeight="1" x14ac:dyDescent="0.25">
      <c r="A98" s="11" t="s">
        <v>105</v>
      </c>
      <c r="B98" s="42" t="s">
        <v>84</v>
      </c>
      <c r="C98" s="11" t="s">
        <v>52</v>
      </c>
      <c r="D98" s="44">
        <f>33645.6+230833</f>
        <v>264478.59999999998</v>
      </c>
      <c r="E98" s="44">
        <f>8514.2+668.6</f>
        <v>9182.8000000000011</v>
      </c>
      <c r="F98" s="43" t="s">
        <v>160</v>
      </c>
    </row>
    <row r="99" spans="1:9" s="10" customFormat="1" ht="93.75" customHeight="1" x14ac:dyDescent="0.25">
      <c r="A99" s="11" t="s">
        <v>106</v>
      </c>
      <c r="B99" s="42" t="s">
        <v>84</v>
      </c>
      <c r="C99" s="11" t="s">
        <v>52</v>
      </c>
      <c r="D99" s="44">
        <v>1269.2</v>
      </c>
      <c r="E99" s="44">
        <f>843.9+4.4</f>
        <v>848.3</v>
      </c>
      <c r="F99" s="43" t="s">
        <v>163</v>
      </c>
    </row>
    <row r="100" spans="1:9" s="10" customFormat="1" ht="78.75" x14ac:dyDescent="0.25">
      <c r="A100" s="11" t="s">
        <v>107</v>
      </c>
      <c r="B100" s="42" t="s">
        <v>157</v>
      </c>
      <c r="C100" s="11" t="s">
        <v>52</v>
      </c>
      <c r="D100" s="44">
        <v>8567.5</v>
      </c>
      <c r="E100" s="44">
        <v>863.6</v>
      </c>
      <c r="F100" s="43" t="s">
        <v>158</v>
      </c>
    </row>
    <row r="101" spans="1:9" ht="24.95" customHeight="1" x14ac:dyDescent="0.25">
      <c r="A101" s="27" t="s">
        <v>13</v>
      </c>
      <c r="B101" s="27"/>
      <c r="C101" s="27"/>
      <c r="D101" s="12">
        <f>D98+D99+D100</f>
        <v>274315.3</v>
      </c>
      <c r="E101" s="12">
        <f>E98+E99+E100</f>
        <v>10894.7</v>
      </c>
      <c r="F101" s="11" t="s">
        <v>12</v>
      </c>
    </row>
    <row r="102" spans="1:9" s="10" customFormat="1" ht="24.95" customHeight="1" x14ac:dyDescent="0.25">
      <c r="A102" s="28" t="s">
        <v>39</v>
      </c>
      <c r="B102" s="29"/>
      <c r="C102" s="29"/>
      <c r="D102" s="29"/>
      <c r="E102" s="29"/>
      <c r="F102" s="29"/>
    </row>
    <row r="103" spans="1:9" s="10" customFormat="1" ht="70.5" customHeight="1" x14ac:dyDescent="0.25">
      <c r="A103" s="11" t="s">
        <v>108</v>
      </c>
      <c r="B103" s="42" t="s">
        <v>60</v>
      </c>
      <c r="C103" s="11" t="s">
        <v>25</v>
      </c>
      <c r="D103" s="44">
        <f>500.9+251.8</f>
        <v>752.7</v>
      </c>
      <c r="E103" s="44">
        <f>455.4+228.8</f>
        <v>684.2</v>
      </c>
      <c r="F103" s="43" t="s">
        <v>142</v>
      </c>
    </row>
    <row r="104" spans="1:9" s="5" customFormat="1" ht="78.75" x14ac:dyDescent="0.25">
      <c r="A104" s="24" t="s">
        <v>0</v>
      </c>
      <c r="B104" s="24" t="s">
        <v>1</v>
      </c>
      <c r="C104" s="24" t="s">
        <v>69</v>
      </c>
      <c r="D104" s="24" t="s">
        <v>115</v>
      </c>
      <c r="E104" s="24" t="s">
        <v>15</v>
      </c>
      <c r="F104" s="24" t="s">
        <v>7</v>
      </c>
      <c r="G104" s="9"/>
      <c r="H104" s="9"/>
      <c r="I104" s="9"/>
    </row>
    <row r="105" spans="1:9" s="3" customFormat="1" ht="15" customHeight="1" x14ac:dyDescent="0.25">
      <c r="A105" s="4">
        <v>1</v>
      </c>
      <c r="B105" s="4">
        <v>2</v>
      </c>
      <c r="C105" s="4">
        <v>3</v>
      </c>
      <c r="D105" s="4">
        <v>4</v>
      </c>
      <c r="E105" s="4">
        <v>5</v>
      </c>
      <c r="F105" s="4">
        <v>6</v>
      </c>
    </row>
    <row r="106" spans="1:9" s="10" customFormat="1" ht="78.75" x14ac:dyDescent="0.25">
      <c r="A106" s="11" t="s">
        <v>109</v>
      </c>
      <c r="B106" s="42" t="s">
        <v>60</v>
      </c>
      <c r="C106" s="11" t="s">
        <v>25</v>
      </c>
      <c r="D106" s="44">
        <v>8196.4</v>
      </c>
      <c r="E106" s="44">
        <v>1650.2</v>
      </c>
      <c r="F106" s="43" t="s">
        <v>135</v>
      </c>
    </row>
    <row r="107" spans="1:9" ht="24.95" customHeight="1" x14ac:dyDescent="0.25">
      <c r="A107" s="27" t="s">
        <v>13</v>
      </c>
      <c r="B107" s="27"/>
      <c r="C107" s="27"/>
      <c r="D107" s="12">
        <f>D103+D106</f>
        <v>8949.1</v>
      </c>
      <c r="E107" s="12">
        <f>E103+E106</f>
        <v>2334.4</v>
      </c>
      <c r="F107" s="11" t="s">
        <v>12</v>
      </c>
    </row>
    <row r="108" spans="1:9" s="10" customFormat="1" ht="24.95" customHeight="1" x14ac:dyDescent="0.25">
      <c r="A108" s="28" t="s">
        <v>91</v>
      </c>
      <c r="B108" s="28"/>
      <c r="C108" s="28"/>
      <c r="D108" s="28"/>
      <c r="E108" s="28"/>
      <c r="F108" s="28"/>
    </row>
    <row r="109" spans="1:9" s="10" customFormat="1" ht="185.25" customHeight="1" x14ac:dyDescent="0.25">
      <c r="A109" s="11" t="s">
        <v>110</v>
      </c>
      <c r="B109" s="42" t="s">
        <v>162</v>
      </c>
      <c r="C109" s="11" t="s">
        <v>93</v>
      </c>
      <c r="D109" s="44">
        <v>177101.1</v>
      </c>
      <c r="E109" s="44">
        <f>3723.8+4630+1962.1</f>
        <v>10315.9</v>
      </c>
      <c r="F109" s="43" t="s">
        <v>211</v>
      </c>
    </row>
    <row r="110" spans="1:9" s="10" customFormat="1" ht="73.5" customHeight="1" x14ac:dyDescent="0.25">
      <c r="A110" s="11" t="s">
        <v>111</v>
      </c>
      <c r="B110" s="42" t="s">
        <v>92</v>
      </c>
      <c r="C110" s="11" t="s">
        <v>93</v>
      </c>
      <c r="D110" s="44">
        <v>3873.8</v>
      </c>
      <c r="E110" s="44">
        <v>369.5</v>
      </c>
      <c r="F110" s="43" t="s">
        <v>158</v>
      </c>
    </row>
    <row r="111" spans="1:9" s="10" customFormat="1" ht="24.75" customHeight="1" x14ac:dyDescent="0.25">
      <c r="A111" s="27" t="s">
        <v>13</v>
      </c>
      <c r="B111" s="27"/>
      <c r="C111" s="27"/>
      <c r="D111" s="12">
        <f>D109+D110</f>
        <v>180974.9</v>
      </c>
      <c r="E111" s="12">
        <f>E109+E110</f>
        <v>10685.4</v>
      </c>
      <c r="F111" s="11" t="s">
        <v>12</v>
      </c>
    </row>
    <row r="112" spans="1:9" s="10" customFormat="1" ht="24.95" customHeight="1" x14ac:dyDescent="0.25">
      <c r="A112" s="28" t="s">
        <v>90</v>
      </c>
      <c r="B112" s="28"/>
      <c r="C112" s="28"/>
      <c r="D112" s="28"/>
      <c r="E112" s="28"/>
      <c r="F112" s="28"/>
    </row>
    <row r="113" spans="1:7" s="10" customFormat="1" ht="105.75" customHeight="1" x14ac:dyDescent="0.25">
      <c r="A113" s="11" t="s">
        <v>112</v>
      </c>
      <c r="B113" s="42" t="s">
        <v>89</v>
      </c>
      <c r="C113" s="11" t="s">
        <v>25</v>
      </c>
      <c r="D113" s="44">
        <v>13252.9</v>
      </c>
      <c r="E113" s="44">
        <v>49.6</v>
      </c>
      <c r="F113" s="43" t="s">
        <v>160</v>
      </c>
    </row>
    <row r="114" spans="1:7" s="10" customFormat="1" ht="24.75" customHeight="1" x14ac:dyDescent="0.25">
      <c r="A114" s="27" t="s">
        <v>13</v>
      </c>
      <c r="B114" s="27"/>
      <c r="C114" s="27"/>
      <c r="D114" s="12">
        <f>D113</f>
        <v>13252.9</v>
      </c>
      <c r="E114" s="12">
        <f>E113</f>
        <v>49.6</v>
      </c>
      <c r="F114" s="11" t="s">
        <v>12</v>
      </c>
    </row>
    <row r="115" spans="1:7" s="10" customFormat="1" ht="24.95" customHeight="1" x14ac:dyDescent="0.25">
      <c r="A115" s="28" t="s">
        <v>17</v>
      </c>
      <c r="B115" s="28"/>
      <c r="C115" s="28"/>
      <c r="D115" s="6">
        <f>D114+D111+D107+D101+D96+D87+D68+D60+D57</f>
        <v>1392888.6999999997</v>
      </c>
      <c r="E115" s="6">
        <f>E114+E111+E107+E101+E96+E87+E68+E60+E57</f>
        <v>275824.90000000002</v>
      </c>
      <c r="F115" s="23"/>
    </row>
    <row r="116" spans="1:7" s="3" customFormat="1" ht="20.100000000000001" customHeight="1" x14ac:dyDescent="0.25">
      <c r="A116" s="30" t="s">
        <v>143</v>
      </c>
      <c r="B116" s="30"/>
      <c r="C116" s="30"/>
      <c r="D116" s="16">
        <f>500.9+D106+6745.5</f>
        <v>15442.8</v>
      </c>
      <c r="E116" s="16">
        <f>231+455.4+E106</f>
        <v>2336.6</v>
      </c>
      <c r="F116" s="8" t="s">
        <v>12</v>
      </c>
    </row>
    <row r="117" spans="1:7" s="3" customFormat="1" ht="20.100000000000001" customHeight="1" x14ac:dyDescent="0.25">
      <c r="A117" s="30" t="s">
        <v>146</v>
      </c>
      <c r="B117" s="30"/>
      <c r="C117" s="30"/>
      <c r="D117" s="16">
        <f>D70+D72+D74+D78+430.6+251.8</f>
        <v>88154.900000000009</v>
      </c>
      <c r="E117" s="16">
        <f>E70+E72+E74+E78+14.7+228.8</f>
        <v>166560.20000000001</v>
      </c>
      <c r="F117" s="8" t="s">
        <v>12</v>
      </c>
    </row>
    <row r="118" spans="1:7" s="3" customFormat="1" ht="20.100000000000001" customHeight="1" x14ac:dyDescent="0.25">
      <c r="A118" s="30" t="s">
        <v>167</v>
      </c>
      <c r="B118" s="30"/>
      <c r="C118" s="30"/>
      <c r="D118" s="16">
        <f>D43+D46+D47+D49+D50+D51+D52+D55+D56+D59+D66+D63+D67+D71+D73+D75+D79+D80+D89+D90+D91+D92+D98+D99+D109+D110+D113+D100+D48+D81+D82+D62</f>
        <v>1289291</v>
      </c>
      <c r="E118" s="16">
        <f>E43+E46+E47+E49+E50+E51+E52+E55+E56+E59+E66+E63+E67+E71+E73+E75+E79+E80+E89+E90+E91+E92+E98+E99+E109+E110+E113+E100+E48+E81+E82+E62+E83+E86</f>
        <v>106928.1</v>
      </c>
      <c r="F118" s="8" t="s">
        <v>12</v>
      </c>
    </row>
    <row r="119" spans="1:7" s="10" customFormat="1" ht="30" customHeight="1" x14ac:dyDescent="0.25">
      <c r="A119" s="32" t="s">
        <v>16</v>
      </c>
      <c r="B119" s="32"/>
      <c r="C119" s="32"/>
      <c r="D119" s="32"/>
      <c r="E119" s="32"/>
      <c r="F119" s="32"/>
    </row>
    <row r="120" spans="1:7" s="13" customFormat="1" ht="78.75" x14ac:dyDescent="0.25">
      <c r="A120" s="24" t="s">
        <v>0</v>
      </c>
      <c r="B120" s="24" t="s">
        <v>1</v>
      </c>
      <c r="C120" s="24" t="s">
        <v>69</v>
      </c>
      <c r="D120" s="24" t="s">
        <v>115</v>
      </c>
      <c r="E120" s="24" t="s">
        <v>15</v>
      </c>
      <c r="F120" s="24" t="s">
        <v>7</v>
      </c>
    </row>
    <row r="121" spans="1:7" s="3" customFormat="1" ht="15" customHeight="1" x14ac:dyDescent="0.25">
      <c r="A121" s="4">
        <v>1</v>
      </c>
      <c r="B121" s="4">
        <v>2</v>
      </c>
      <c r="C121" s="4">
        <v>3</v>
      </c>
      <c r="D121" s="4">
        <v>4</v>
      </c>
      <c r="E121" s="4">
        <v>6</v>
      </c>
      <c r="F121" s="4">
        <v>7</v>
      </c>
    </row>
    <row r="122" spans="1:7" s="10" customFormat="1" ht="24.95" customHeight="1" x14ac:dyDescent="0.25">
      <c r="A122" s="28" t="s">
        <v>50</v>
      </c>
      <c r="B122" s="28"/>
      <c r="C122" s="28"/>
      <c r="D122" s="28"/>
      <c r="E122" s="28"/>
      <c r="F122" s="28"/>
    </row>
    <row r="123" spans="1:7" s="10" customFormat="1" ht="63" x14ac:dyDescent="0.25">
      <c r="A123" s="11" t="s">
        <v>113</v>
      </c>
      <c r="B123" s="42" t="s">
        <v>203</v>
      </c>
      <c r="C123" s="11" t="s">
        <v>40</v>
      </c>
      <c r="D123" s="44">
        <v>106492.1</v>
      </c>
      <c r="E123" s="44">
        <f>974.6-4126.2</f>
        <v>-3151.6</v>
      </c>
      <c r="F123" s="43" t="s">
        <v>204</v>
      </c>
    </row>
    <row r="124" spans="1:7" s="10" customFormat="1" ht="24.95" customHeight="1" x14ac:dyDescent="0.25">
      <c r="A124" s="27" t="s">
        <v>13</v>
      </c>
      <c r="B124" s="27"/>
      <c r="C124" s="27"/>
      <c r="D124" s="12">
        <f>D123</f>
        <v>106492.1</v>
      </c>
      <c r="E124" s="12">
        <f>E123</f>
        <v>-3151.6</v>
      </c>
      <c r="F124" s="11" t="s">
        <v>12</v>
      </c>
    </row>
    <row r="125" spans="1:7" s="10" customFormat="1" ht="24.95" customHeight="1" x14ac:dyDescent="0.25">
      <c r="A125" s="28" t="s">
        <v>31</v>
      </c>
      <c r="B125" s="28"/>
      <c r="C125" s="28"/>
      <c r="D125" s="28"/>
      <c r="E125" s="28"/>
      <c r="F125" s="28"/>
    </row>
    <row r="126" spans="1:7" s="10" customFormat="1" ht="47.25" x14ac:dyDescent="0.25">
      <c r="A126" s="11" t="s">
        <v>194</v>
      </c>
      <c r="B126" s="42" t="s">
        <v>54</v>
      </c>
      <c r="C126" s="11" t="s">
        <v>55</v>
      </c>
      <c r="D126" s="44">
        <v>9586.5</v>
      </c>
      <c r="E126" s="44">
        <v>-457</v>
      </c>
      <c r="F126" s="43" t="s">
        <v>139</v>
      </c>
      <c r="G126" s="48"/>
    </row>
    <row r="127" spans="1:7" s="10" customFormat="1" ht="24.75" customHeight="1" x14ac:dyDescent="0.25">
      <c r="A127" s="27" t="s">
        <v>13</v>
      </c>
      <c r="B127" s="27"/>
      <c r="C127" s="27"/>
      <c r="D127" s="12">
        <f>D126</f>
        <v>9586.5</v>
      </c>
      <c r="E127" s="12">
        <f>E126</f>
        <v>-457</v>
      </c>
      <c r="F127" s="11" t="s">
        <v>12</v>
      </c>
    </row>
    <row r="128" spans="1:7" s="10" customFormat="1" ht="24.95" customHeight="1" x14ac:dyDescent="0.25">
      <c r="A128" s="28" t="s">
        <v>20</v>
      </c>
      <c r="B128" s="29"/>
      <c r="C128" s="29"/>
      <c r="D128" s="29"/>
      <c r="E128" s="29"/>
      <c r="F128" s="29"/>
    </row>
    <row r="129" spans="1:6" s="10" customFormat="1" ht="82.5" customHeight="1" x14ac:dyDescent="0.25">
      <c r="A129" s="11" t="s">
        <v>195</v>
      </c>
      <c r="B129" s="42" t="s">
        <v>49</v>
      </c>
      <c r="C129" s="11" t="s">
        <v>25</v>
      </c>
      <c r="D129" s="47">
        <v>4328.7</v>
      </c>
      <c r="E129" s="44">
        <v>-4328.7</v>
      </c>
      <c r="F129" s="43" t="s">
        <v>166</v>
      </c>
    </row>
    <row r="130" spans="1:6" s="10" customFormat="1" ht="78.75" x14ac:dyDescent="0.25">
      <c r="A130" s="11" t="s">
        <v>196</v>
      </c>
      <c r="B130" s="42" t="s">
        <v>49</v>
      </c>
      <c r="C130" s="11" t="s">
        <v>25</v>
      </c>
      <c r="D130" s="47">
        <v>17314.7</v>
      </c>
      <c r="E130" s="44">
        <v>-17314.7</v>
      </c>
      <c r="F130" s="43" t="s">
        <v>126</v>
      </c>
    </row>
    <row r="131" spans="1:6" s="13" customFormat="1" ht="78.75" x14ac:dyDescent="0.25">
      <c r="A131" s="24" t="s">
        <v>0</v>
      </c>
      <c r="B131" s="24" t="s">
        <v>1</v>
      </c>
      <c r="C131" s="24" t="s">
        <v>69</v>
      </c>
      <c r="D131" s="24" t="s">
        <v>115</v>
      </c>
      <c r="E131" s="24" t="s">
        <v>15</v>
      </c>
      <c r="F131" s="24" t="s">
        <v>7</v>
      </c>
    </row>
    <row r="132" spans="1:6" s="3" customFormat="1" ht="15" customHeight="1" x14ac:dyDescent="0.25">
      <c r="A132" s="4">
        <v>1</v>
      </c>
      <c r="B132" s="4">
        <v>2</v>
      </c>
      <c r="C132" s="4">
        <v>3</v>
      </c>
      <c r="D132" s="4">
        <v>4</v>
      </c>
      <c r="E132" s="4">
        <v>6</v>
      </c>
      <c r="F132" s="4">
        <v>7</v>
      </c>
    </row>
    <row r="133" spans="1:6" s="10" customFormat="1" ht="68.25" customHeight="1" x14ac:dyDescent="0.25">
      <c r="A133" s="11" t="s">
        <v>205</v>
      </c>
      <c r="B133" s="42" t="s">
        <v>73</v>
      </c>
      <c r="C133" s="11" t="s">
        <v>25</v>
      </c>
      <c r="D133" s="47">
        <v>2639.1</v>
      </c>
      <c r="E133" s="44">
        <v>-2639.1</v>
      </c>
      <c r="F133" s="43" t="s">
        <v>124</v>
      </c>
    </row>
    <row r="134" spans="1:6" s="10" customFormat="1" ht="63" x14ac:dyDescent="0.25">
      <c r="A134" s="11" t="s">
        <v>206</v>
      </c>
      <c r="B134" s="42" t="s">
        <v>73</v>
      </c>
      <c r="C134" s="11" t="s">
        <v>56</v>
      </c>
      <c r="D134" s="47">
        <v>2639.1</v>
      </c>
      <c r="E134" s="44">
        <v>-2639.1</v>
      </c>
      <c r="F134" s="43" t="s">
        <v>124</v>
      </c>
    </row>
    <row r="135" spans="1:6" s="10" customFormat="1" ht="24.95" customHeight="1" x14ac:dyDescent="0.25">
      <c r="A135" s="27" t="s">
        <v>13</v>
      </c>
      <c r="B135" s="27"/>
      <c r="C135" s="27"/>
      <c r="D135" s="12">
        <f>D129+D130+D133+D134</f>
        <v>26921.599999999999</v>
      </c>
      <c r="E135" s="12">
        <f>E129+E130+E133+E134</f>
        <v>-26921.599999999999</v>
      </c>
      <c r="F135" s="11" t="s">
        <v>12</v>
      </c>
    </row>
    <row r="136" spans="1:6" s="10" customFormat="1" ht="24.95" customHeight="1" x14ac:dyDescent="0.25">
      <c r="A136" s="28" t="s">
        <v>39</v>
      </c>
      <c r="B136" s="29"/>
      <c r="C136" s="29"/>
      <c r="D136" s="29"/>
      <c r="E136" s="29"/>
      <c r="F136" s="29"/>
    </row>
    <row r="137" spans="1:6" s="10" customFormat="1" ht="78.75" x14ac:dyDescent="0.25">
      <c r="A137" s="11" t="s">
        <v>207</v>
      </c>
      <c r="B137" s="42" t="s">
        <v>60</v>
      </c>
      <c r="C137" s="11" t="s">
        <v>25</v>
      </c>
      <c r="D137" s="44">
        <v>36715.300000000003</v>
      </c>
      <c r="E137" s="44">
        <v>-3398.8</v>
      </c>
      <c r="F137" s="43" t="s">
        <v>136</v>
      </c>
    </row>
    <row r="138" spans="1:6" ht="24.95" customHeight="1" x14ac:dyDescent="0.25">
      <c r="A138" s="27" t="s">
        <v>13</v>
      </c>
      <c r="B138" s="27"/>
      <c r="C138" s="27"/>
      <c r="D138" s="12">
        <f>D137</f>
        <v>36715.300000000003</v>
      </c>
      <c r="E138" s="12">
        <f>E137</f>
        <v>-3398.8</v>
      </c>
      <c r="F138" s="11" t="s">
        <v>12</v>
      </c>
    </row>
    <row r="139" spans="1:6" s="10" customFormat="1" ht="24.95" customHeight="1" x14ac:dyDescent="0.25">
      <c r="A139" s="28" t="s">
        <v>17</v>
      </c>
      <c r="B139" s="28"/>
      <c r="C139" s="28"/>
      <c r="D139" s="6">
        <f>D138+D135+D127+D124</f>
        <v>179715.5</v>
      </c>
      <c r="E139" s="6">
        <f>E138+E135+E127+E124</f>
        <v>-33929</v>
      </c>
      <c r="F139" s="23"/>
    </row>
    <row r="140" spans="1:6" s="3" customFormat="1" ht="20.100000000000001" customHeight="1" x14ac:dyDescent="0.25">
      <c r="A140" s="30" t="s">
        <v>168</v>
      </c>
      <c r="B140" s="30"/>
      <c r="C140" s="30"/>
      <c r="D140" s="16">
        <f>D137+D134+D133+D130+D126</f>
        <v>68894.7</v>
      </c>
      <c r="E140" s="16">
        <f>E137+E134+E133+E130+E126</f>
        <v>-26448.7</v>
      </c>
      <c r="F140" s="8" t="s">
        <v>12</v>
      </c>
    </row>
    <row r="141" spans="1:6" s="3" customFormat="1" ht="20.100000000000001" customHeight="1" x14ac:dyDescent="0.25">
      <c r="A141" s="30" t="s">
        <v>169</v>
      </c>
      <c r="B141" s="30"/>
      <c r="C141" s="30"/>
      <c r="D141" s="16">
        <f>D129+D123</f>
        <v>110820.8</v>
      </c>
      <c r="E141" s="16">
        <f>E129+E123</f>
        <v>-7480.2999999999993</v>
      </c>
      <c r="F141" s="8" t="s">
        <v>12</v>
      </c>
    </row>
    <row r="142" spans="1:6" ht="24.95" customHeight="1" x14ac:dyDescent="0.25">
      <c r="A142" s="27" t="s">
        <v>21</v>
      </c>
      <c r="B142" s="27"/>
      <c r="C142" s="27"/>
      <c r="D142" s="6">
        <f>D139+D115</f>
        <v>1572604.1999999997</v>
      </c>
      <c r="E142" s="6">
        <f>E139+E115</f>
        <v>241895.90000000002</v>
      </c>
      <c r="F142" s="14"/>
    </row>
    <row r="143" spans="1:6" s="3" customFormat="1" ht="20.100000000000001" customHeight="1" x14ac:dyDescent="0.25">
      <c r="A143" s="30" t="s">
        <v>143</v>
      </c>
      <c r="B143" s="30"/>
      <c r="C143" s="30"/>
      <c r="D143" s="16">
        <f>D116</f>
        <v>15442.8</v>
      </c>
      <c r="E143" s="16">
        <f>E116</f>
        <v>2336.6</v>
      </c>
      <c r="F143" s="8" t="s">
        <v>12</v>
      </c>
    </row>
    <row r="144" spans="1:6" s="3" customFormat="1" ht="20.100000000000001" customHeight="1" x14ac:dyDescent="0.25">
      <c r="A144" s="30" t="s">
        <v>146</v>
      </c>
      <c r="B144" s="30"/>
      <c r="C144" s="30"/>
      <c r="D144" s="16">
        <f>D140+D117</f>
        <v>157049.60000000001</v>
      </c>
      <c r="E144" s="16">
        <f>E140+E117</f>
        <v>140111.5</v>
      </c>
      <c r="F144" s="8" t="s">
        <v>12</v>
      </c>
    </row>
    <row r="145" spans="1:7" s="3" customFormat="1" ht="20.100000000000001" customHeight="1" x14ac:dyDescent="0.25">
      <c r="A145" s="30" t="s">
        <v>167</v>
      </c>
      <c r="B145" s="30"/>
      <c r="C145" s="30"/>
      <c r="D145" s="16">
        <f>D141+D118</f>
        <v>1400111.8</v>
      </c>
      <c r="E145" s="16">
        <f>E141+E118</f>
        <v>99447.8</v>
      </c>
      <c r="F145" s="8" t="s">
        <v>12</v>
      </c>
    </row>
    <row r="146" spans="1:7" s="3" customFormat="1" ht="24.95" customHeight="1" x14ac:dyDescent="0.25">
      <c r="A146" s="27" t="s">
        <v>10</v>
      </c>
      <c r="B146" s="27"/>
      <c r="C146" s="27"/>
      <c r="D146" s="6">
        <f>D35</f>
        <v>180613</v>
      </c>
      <c r="E146" s="6">
        <f>E35</f>
        <v>142448.1</v>
      </c>
      <c r="F146" s="8"/>
      <c r="G146" s="15">
        <f>E146-E147</f>
        <v>-99447.800000000017</v>
      </c>
    </row>
    <row r="147" spans="1:7" ht="24.95" customHeight="1" x14ac:dyDescent="0.25">
      <c r="A147" s="27" t="s">
        <v>26</v>
      </c>
      <c r="B147" s="27"/>
      <c r="C147" s="27"/>
      <c r="D147" s="6">
        <f t="shared" ref="D147" si="1">D142</f>
        <v>1572604.1999999997</v>
      </c>
      <c r="E147" s="6">
        <f>E142</f>
        <v>241895.90000000002</v>
      </c>
      <c r="F147" s="14"/>
    </row>
    <row r="148" spans="1:7" ht="12" customHeight="1" x14ac:dyDescent="0.25">
      <c r="A148" s="19"/>
      <c r="B148" s="19"/>
      <c r="C148" s="19"/>
      <c r="D148" s="20"/>
      <c r="E148" s="20"/>
      <c r="F148" s="21"/>
    </row>
    <row r="149" spans="1:7" s="25" customFormat="1" ht="20.100000000000001" customHeight="1" x14ac:dyDescent="0.25">
      <c r="A149" s="49" t="s">
        <v>95</v>
      </c>
      <c r="B149" s="49"/>
      <c r="C149" s="49"/>
      <c r="D149" s="49"/>
      <c r="E149" s="49"/>
      <c r="F149" s="49"/>
    </row>
    <row r="150" spans="1:7" s="25" customFormat="1" ht="18" customHeight="1" x14ac:dyDescent="0.25">
      <c r="A150" s="50" t="s">
        <v>176</v>
      </c>
      <c r="B150" s="51"/>
      <c r="C150" s="51"/>
      <c r="D150" s="51"/>
      <c r="E150" s="51"/>
      <c r="F150" s="51"/>
    </row>
    <row r="151" spans="1:7" ht="20.100000000000001" customHeight="1" x14ac:dyDescent="0.25">
      <c r="A151" s="50" t="s">
        <v>197</v>
      </c>
      <c r="B151" s="52"/>
      <c r="C151" s="52"/>
      <c r="D151" s="52"/>
      <c r="E151" s="52"/>
      <c r="F151" s="52"/>
    </row>
    <row r="152" spans="1:7" s="25" customFormat="1" ht="34.5" customHeight="1" x14ac:dyDescent="0.25">
      <c r="A152" s="53" t="s">
        <v>201</v>
      </c>
      <c r="B152" s="54"/>
      <c r="C152" s="54"/>
      <c r="D152" s="54"/>
      <c r="E152" s="54"/>
      <c r="F152" s="54"/>
    </row>
    <row r="153" spans="1:7" ht="24.95" customHeight="1" x14ac:dyDescent="0.25">
      <c r="A153" s="39" t="s">
        <v>147</v>
      </c>
      <c r="B153" s="39"/>
      <c r="C153" s="39"/>
      <c r="D153" s="39"/>
      <c r="E153" s="39"/>
      <c r="F153" s="39"/>
    </row>
    <row r="154" spans="1:7" ht="24.95" customHeight="1" x14ac:dyDescent="0.25">
      <c r="A154" s="40" t="s">
        <v>8</v>
      </c>
      <c r="B154" s="41"/>
      <c r="C154" s="41"/>
      <c r="D154" s="41"/>
      <c r="E154" s="41"/>
      <c r="F154" s="41"/>
    </row>
    <row r="155" spans="1:7" s="3" customFormat="1" ht="24.75" customHeight="1" x14ac:dyDescent="0.25">
      <c r="A155" s="32" t="s">
        <v>22</v>
      </c>
      <c r="B155" s="32"/>
      <c r="C155" s="32"/>
      <c r="D155" s="32"/>
      <c r="E155" s="32"/>
      <c r="F155" s="32"/>
    </row>
    <row r="156" spans="1:7" ht="83.25" customHeight="1" x14ac:dyDescent="0.25">
      <c r="A156" s="24" t="s">
        <v>0</v>
      </c>
      <c r="B156" s="24" t="s">
        <v>1</v>
      </c>
      <c r="C156" s="24" t="s">
        <v>6</v>
      </c>
      <c r="D156" s="24" t="s">
        <v>115</v>
      </c>
      <c r="E156" s="24" t="s">
        <v>15</v>
      </c>
      <c r="F156" s="24" t="s">
        <v>7</v>
      </c>
    </row>
    <row r="157" spans="1:7" s="5" customFormat="1" ht="15" customHeight="1" x14ac:dyDescent="0.25">
      <c r="A157" s="4">
        <v>1</v>
      </c>
      <c r="B157" s="4">
        <v>2</v>
      </c>
      <c r="C157" s="4">
        <v>3</v>
      </c>
      <c r="D157" s="4">
        <v>4</v>
      </c>
      <c r="E157" s="4">
        <v>5</v>
      </c>
      <c r="F157" s="4">
        <v>6</v>
      </c>
    </row>
    <row r="158" spans="1:7" s="46" customFormat="1" ht="47.25" x14ac:dyDescent="0.25">
      <c r="A158" s="22" t="s">
        <v>2</v>
      </c>
      <c r="B158" s="42" t="s">
        <v>58</v>
      </c>
      <c r="C158" s="43" t="s">
        <v>129</v>
      </c>
      <c r="D158" s="44"/>
      <c r="E158" s="44">
        <v>553.29999999999995</v>
      </c>
      <c r="F158" s="45" t="s">
        <v>19</v>
      </c>
    </row>
    <row r="159" spans="1:7" s="46" customFormat="1" ht="47.25" x14ac:dyDescent="0.25">
      <c r="A159" s="22" t="s">
        <v>3</v>
      </c>
      <c r="B159" s="42" t="s">
        <v>58</v>
      </c>
      <c r="C159" s="43" t="s">
        <v>130</v>
      </c>
      <c r="D159" s="44"/>
      <c r="E159" s="44">
        <v>253.2</v>
      </c>
      <c r="F159" s="45" t="s">
        <v>19</v>
      </c>
    </row>
    <row r="160" spans="1:7" s="46" customFormat="1" ht="99.75" customHeight="1" x14ac:dyDescent="0.25">
      <c r="A160" s="22" t="s">
        <v>23</v>
      </c>
      <c r="B160" s="42" t="s">
        <v>140</v>
      </c>
      <c r="C160" s="43" t="s">
        <v>177</v>
      </c>
      <c r="D160" s="44">
        <v>6828.7</v>
      </c>
      <c r="E160" s="44">
        <v>723.9</v>
      </c>
      <c r="F160" s="45" t="s">
        <v>57</v>
      </c>
    </row>
    <row r="161" spans="1:6" s="46" customFormat="1" ht="102.75" customHeight="1" x14ac:dyDescent="0.25">
      <c r="A161" s="22" t="s">
        <v>24</v>
      </c>
      <c r="B161" s="42" t="s">
        <v>141</v>
      </c>
      <c r="C161" s="43" t="s">
        <v>177</v>
      </c>
      <c r="D161" s="44">
        <v>513.9</v>
      </c>
      <c r="E161" s="44">
        <v>54.6</v>
      </c>
      <c r="F161" s="45" t="s">
        <v>19</v>
      </c>
    </row>
    <row r="162" spans="1:6" s="7" customFormat="1" ht="20.100000000000001" customHeight="1" x14ac:dyDescent="0.25">
      <c r="A162" s="27" t="s">
        <v>9</v>
      </c>
      <c r="B162" s="27"/>
      <c r="C162" s="27"/>
      <c r="D162" s="6">
        <f>D158+D159+D160+D161</f>
        <v>7342.5999999999995</v>
      </c>
      <c r="E162" s="6">
        <f>E158+E159+E160+E161</f>
        <v>1585</v>
      </c>
      <c r="F162" s="24"/>
    </row>
    <row r="163" spans="1:6" s="3" customFormat="1" ht="20.100000000000001" customHeight="1" x14ac:dyDescent="0.25">
      <c r="A163" s="30" t="s">
        <v>145</v>
      </c>
      <c r="B163" s="30"/>
      <c r="C163" s="30"/>
      <c r="D163" s="16">
        <f>D160</f>
        <v>6828.7</v>
      </c>
      <c r="E163" s="16">
        <f>E160</f>
        <v>723.9</v>
      </c>
      <c r="F163" s="8" t="s">
        <v>12</v>
      </c>
    </row>
    <row r="164" spans="1:6" s="3" customFormat="1" ht="20.100000000000001" customHeight="1" x14ac:dyDescent="0.25">
      <c r="A164" s="30" t="s">
        <v>146</v>
      </c>
      <c r="B164" s="30"/>
      <c r="C164" s="30"/>
      <c r="D164" s="16">
        <f>D158+D159+D161</f>
        <v>513.9</v>
      </c>
      <c r="E164" s="16">
        <f>E158+E159+E161</f>
        <v>861.1</v>
      </c>
      <c r="F164" s="8" t="s">
        <v>12</v>
      </c>
    </row>
    <row r="165" spans="1:6" s="3" customFormat="1" ht="24.75" customHeight="1" x14ac:dyDescent="0.25">
      <c r="A165" s="32" t="s">
        <v>30</v>
      </c>
      <c r="B165" s="32"/>
      <c r="C165" s="32"/>
      <c r="D165" s="32"/>
      <c r="E165" s="32"/>
      <c r="F165" s="32"/>
    </row>
    <row r="166" spans="1:6" ht="78.75" x14ac:dyDescent="0.25">
      <c r="A166" s="24" t="s">
        <v>0</v>
      </c>
      <c r="B166" s="24" t="s">
        <v>1</v>
      </c>
      <c r="C166" s="24" t="s">
        <v>6</v>
      </c>
      <c r="D166" s="24" t="s">
        <v>115</v>
      </c>
      <c r="E166" s="24" t="s">
        <v>15</v>
      </c>
      <c r="F166" s="24" t="s">
        <v>7</v>
      </c>
    </row>
    <row r="167" spans="1:6" s="5" customFormat="1" ht="15" customHeight="1" x14ac:dyDescent="0.25">
      <c r="A167" s="4">
        <v>1</v>
      </c>
      <c r="B167" s="4">
        <v>2</v>
      </c>
      <c r="C167" s="4">
        <v>3</v>
      </c>
      <c r="D167" s="4">
        <v>4</v>
      </c>
      <c r="E167" s="4">
        <v>5</v>
      </c>
      <c r="F167" s="4">
        <v>6</v>
      </c>
    </row>
    <row r="168" spans="1:6" s="46" customFormat="1" ht="63" x14ac:dyDescent="0.25">
      <c r="A168" s="22" t="s">
        <v>4</v>
      </c>
      <c r="B168" s="42" t="s">
        <v>58</v>
      </c>
      <c r="C168" s="43" t="s">
        <v>127</v>
      </c>
      <c r="D168" s="44">
        <v>14951.9</v>
      </c>
      <c r="E168" s="44">
        <v>-14001.9</v>
      </c>
      <c r="F168" s="45" t="s">
        <v>19</v>
      </c>
    </row>
    <row r="169" spans="1:6" s="46" customFormat="1" ht="31.5" x14ac:dyDescent="0.25">
      <c r="A169" s="22" t="s">
        <v>28</v>
      </c>
      <c r="B169" s="42" t="s">
        <v>137</v>
      </c>
      <c r="C169" s="43" t="s">
        <v>138</v>
      </c>
      <c r="D169" s="44">
        <v>16207.7</v>
      </c>
      <c r="E169" s="44">
        <v>-457</v>
      </c>
      <c r="F169" s="45" t="s">
        <v>19</v>
      </c>
    </row>
    <row r="170" spans="1:6" s="7" customFormat="1" ht="20.100000000000001" customHeight="1" x14ac:dyDescent="0.25">
      <c r="A170" s="27" t="s">
        <v>9</v>
      </c>
      <c r="B170" s="27"/>
      <c r="C170" s="27"/>
      <c r="D170" s="6">
        <f>D168+D169</f>
        <v>31159.599999999999</v>
      </c>
      <c r="E170" s="6">
        <f>E168+E169</f>
        <v>-14458.9</v>
      </c>
      <c r="F170" s="24"/>
    </row>
    <row r="171" spans="1:6" s="3" customFormat="1" ht="20.100000000000001" customHeight="1" x14ac:dyDescent="0.25">
      <c r="A171" s="30" t="s">
        <v>144</v>
      </c>
      <c r="B171" s="30"/>
      <c r="C171" s="30"/>
      <c r="D171" s="16">
        <f>D168+D169</f>
        <v>31159.599999999999</v>
      </c>
      <c r="E171" s="16">
        <f>E168+E169</f>
        <v>-14458.9</v>
      </c>
      <c r="F171" s="8" t="s">
        <v>12</v>
      </c>
    </row>
    <row r="172" spans="1:6" s="7" customFormat="1" ht="20.25" customHeight="1" x14ac:dyDescent="0.25">
      <c r="A172" s="27" t="s">
        <v>10</v>
      </c>
      <c r="B172" s="27"/>
      <c r="C172" s="27"/>
      <c r="D172" s="6">
        <f>D170+D162</f>
        <v>38502.199999999997</v>
      </c>
      <c r="E172" s="6">
        <f>E170+E162</f>
        <v>-12873.9</v>
      </c>
      <c r="F172" s="24"/>
    </row>
    <row r="173" spans="1:6" s="3" customFormat="1" ht="20.100000000000001" customHeight="1" x14ac:dyDescent="0.25">
      <c r="A173" s="30" t="s">
        <v>145</v>
      </c>
      <c r="B173" s="30"/>
      <c r="C173" s="30"/>
      <c r="D173" s="16">
        <f>D163</f>
        <v>6828.7</v>
      </c>
      <c r="E173" s="16">
        <f>E163</f>
        <v>723.9</v>
      </c>
      <c r="F173" s="8" t="s">
        <v>12</v>
      </c>
    </row>
    <row r="174" spans="1:6" s="3" customFormat="1" ht="20.100000000000001" customHeight="1" x14ac:dyDescent="0.25">
      <c r="A174" s="30" t="s">
        <v>146</v>
      </c>
      <c r="B174" s="30"/>
      <c r="C174" s="30"/>
      <c r="D174" s="16">
        <f>D164+D171</f>
        <v>31673.5</v>
      </c>
      <c r="E174" s="16">
        <f>E164+E171</f>
        <v>-13597.8</v>
      </c>
      <c r="F174" s="8" t="s">
        <v>12</v>
      </c>
    </row>
    <row r="175" spans="1:6" s="7" customFormat="1" ht="24.95" customHeight="1" x14ac:dyDescent="0.25">
      <c r="A175" s="37" t="s">
        <v>11</v>
      </c>
      <c r="B175" s="27"/>
      <c r="C175" s="27"/>
      <c r="D175" s="27"/>
      <c r="E175" s="27"/>
      <c r="F175" s="27"/>
    </row>
    <row r="176" spans="1:6" ht="24" customHeight="1" x14ac:dyDescent="0.25">
      <c r="A176" s="32" t="s">
        <v>5</v>
      </c>
      <c r="B176" s="32"/>
      <c r="C176" s="32"/>
      <c r="D176" s="32"/>
      <c r="E176" s="32"/>
      <c r="F176" s="32"/>
    </row>
    <row r="177" spans="1:9" s="5" customFormat="1" ht="78.75" x14ac:dyDescent="0.25">
      <c r="A177" s="24" t="s">
        <v>0</v>
      </c>
      <c r="B177" s="24" t="s">
        <v>1</v>
      </c>
      <c r="C177" s="24" t="s">
        <v>69</v>
      </c>
      <c r="D177" s="24" t="s">
        <v>115</v>
      </c>
      <c r="E177" s="24" t="s">
        <v>15</v>
      </c>
      <c r="F177" s="24" t="s">
        <v>7</v>
      </c>
      <c r="G177" s="9"/>
      <c r="H177" s="9"/>
      <c r="I177" s="9"/>
    </row>
    <row r="178" spans="1:9" s="3" customFormat="1" ht="15" customHeight="1" x14ac:dyDescent="0.25">
      <c r="A178" s="4">
        <v>1</v>
      </c>
      <c r="B178" s="4">
        <v>2</v>
      </c>
      <c r="C178" s="4">
        <v>3</v>
      </c>
      <c r="D178" s="4">
        <v>4</v>
      </c>
      <c r="E178" s="4">
        <v>5</v>
      </c>
      <c r="F178" s="4">
        <v>6</v>
      </c>
    </row>
    <row r="179" spans="1:9" s="10" customFormat="1" ht="24.75" customHeight="1" x14ac:dyDescent="0.25">
      <c r="A179" s="28" t="s">
        <v>20</v>
      </c>
      <c r="B179" s="29"/>
      <c r="C179" s="29"/>
      <c r="D179" s="29"/>
      <c r="E179" s="29"/>
      <c r="F179" s="29"/>
    </row>
    <row r="180" spans="1:9" s="10" customFormat="1" ht="31.5" x14ac:dyDescent="0.25">
      <c r="A180" s="11" t="s">
        <v>2</v>
      </c>
      <c r="B180" s="42" t="s">
        <v>49</v>
      </c>
      <c r="C180" s="11" t="s">
        <v>25</v>
      </c>
      <c r="D180" s="47"/>
      <c r="E180" s="44">
        <v>553.29999999999995</v>
      </c>
      <c r="F180" s="43" t="s">
        <v>131</v>
      </c>
    </row>
    <row r="181" spans="1:9" s="10" customFormat="1" ht="31.5" x14ac:dyDescent="0.25">
      <c r="A181" s="11" t="s">
        <v>3</v>
      </c>
      <c r="B181" s="42" t="s">
        <v>49</v>
      </c>
      <c r="C181" s="11" t="s">
        <v>25</v>
      </c>
      <c r="D181" s="47"/>
      <c r="E181" s="44">
        <v>253.2</v>
      </c>
      <c r="F181" s="43" t="s">
        <v>132</v>
      </c>
    </row>
    <row r="182" spans="1:9" s="10" customFormat="1" ht="24.95" customHeight="1" x14ac:dyDescent="0.25">
      <c r="A182" s="27" t="s">
        <v>13</v>
      </c>
      <c r="B182" s="27"/>
      <c r="C182" s="27"/>
      <c r="D182" s="12">
        <f>D180+D181</f>
        <v>0</v>
      </c>
      <c r="E182" s="12">
        <f>E180+E181</f>
        <v>806.5</v>
      </c>
      <c r="F182" s="11" t="s">
        <v>12</v>
      </c>
    </row>
    <row r="183" spans="1:9" s="5" customFormat="1" ht="78.75" x14ac:dyDescent="0.25">
      <c r="A183" s="24" t="s">
        <v>0</v>
      </c>
      <c r="B183" s="24" t="s">
        <v>1</v>
      </c>
      <c r="C183" s="24" t="s">
        <v>69</v>
      </c>
      <c r="D183" s="24" t="s">
        <v>115</v>
      </c>
      <c r="E183" s="24" t="s">
        <v>15</v>
      </c>
      <c r="F183" s="24" t="s">
        <v>7</v>
      </c>
      <c r="G183" s="9"/>
      <c r="H183" s="9"/>
      <c r="I183" s="9"/>
    </row>
    <row r="184" spans="1:9" s="3" customFormat="1" ht="15" customHeight="1" x14ac:dyDescent="0.25">
      <c r="A184" s="4">
        <v>1</v>
      </c>
      <c r="B184" s="4">
        <v>2</v>
      </c>
      <c r="C184" s="4">
        <v>3</v>
      </c>
      <c r="D184" s="4">
        <v>4</v>
      </c>
      <c r="E184" s="4">
        <v>5</v>
      </c>
      <c r="F184" s="4">
        <v>6</v>
      </c>
    </row>
    <row r="185" spans="1:9" s="10" customFormat="1" ht="24.95" customHeight="1" x14ac:dyDescent="0.25">
      <c r="A185" s="28" t="s">
        <v>27</v>
      </c>
      <c r="B185" s="29"/>
      <c r="C185" s="29"/>
      <c r="D185" s="29"/>
      <c r="E185" s="29"/>
      <c r="F185" s="29"/>
    </row>
    <row r="186" spans="1:9" s="10" customFormat="1" ht="121.5" customHeight="1" x14ac:dyDescent="0.25">
      <c r="A186" s="11" t="s">
        <v>23</v>
      </c>
      <c r="B186" s="42" t="s">
        <v>85</v>
      </c>
      <c r="C186" s="11" t="s">
        <v>53</v>
      </c>
      <c r="D186" s="44">
        <f>6828.7+513.9</f>
        <v>7342.5999999999995</v>
      </c>
      <c r="E186" s="44">
        <f>723.9+54.6</f>
        <v>778.5</v>
      </c>
      <c r="F186" s="43" t="s">
        <v>179</v>
      </c>
    </row>
    <row r="187" spans="1:9" s="10" customFormat="1" ht="24.95" customHeight="1" x14ac:dyDescent="0.25">
      <c r="A187" s="27" t="s">
        <v>13</v>
      </c>
      <c r="B187" s="27"/>
      <c r="C187" s="27"/>
      <c r="D187" s="12">
        <f>D186</f>
        <v>7342.5999999999995</v>
      </c>
      <c r="E187" s="12">
        <f>E186</f>
        <v>778.5</v>
      </c>
      <c r="F187" s="11" t="s">
        <v>12</v>
      </c>
    </row>
    <row r="188" spans="1:9" s="10" customFormat="1" ht="24.95" customHeight="1" x14ac:dyDescent="0.25">
      <c r="A188" s="28" t="s">
        <v>17</v>
      </c>
      <c r="B188" s="28"/>
      <c r="C188" s="28"/>
      <c r="D188" s="6">
        <f>D182+D187</f>
        <v>7342.5999999999995</v>
      </c>
      <c r="E188" s="6">
        <f>E182+E187</f>
        <v>1585</v>
      </c>
      <c r="F188" s="23"/>
    </row>
    <row r="189" spans="1:9" s="3" customFormat="1" ht="20.100000000000001" customHeight="1" x14ac:dyDescent="0.25">
      <c r="A189" s="30" t="s">
        <v>145</v>
      </c>
      <c r="B189" s="30"/>
      <c r="C189" s="30"/>
      <c r="D189" s="16">
        <v>6828.7</v>
      </c>
      <c r="E189" s="16">
        <f>723.9</f>
        <v>723.9</v>
      </c>
      <c r="F189" s="8" t="s">
        <v>12</v>
      </c>
    </row>
    <row r="190" spans="1:9" s="3" customFormat="1" ht="20.100000000000001" customHeight="1" x14ac:dyDescent="0.25">
      <c r="A190" s="30" t="s">
        <v>146</v>
      </c>
      <c r="B190" s="30"/>
      <c r="C190" s="30"/>
      <c r="D190" s="16">
        <v>513.9</v>
      </c>
      <c r="E190" s="16">
        <f>54.6+E180+E181</f>
        <v>861.09999999999991</v>
      </c>
      <c r="F190" s="8" t="s">
        <v>12</v>
      </c>
    </row>
    <row r="191" spans="1:9" s="10" customFormat="1" ht="30" customHeight="1" x14ac:dyDescent="0.25">
      <c r="A191" s="32" t="s">
        <v>16</v>
      </c>
      <c r="B191" s="32"/>
      <c r="C191" s="32"/>
      <c r="D191" s="32"/>
      <c r="E191" s="32"/>
      <c r="F191" s="32"/>
    </row>
    <row r="192" spans="1:9" s="13" customFormat="1" ht="78.75" x14ac:dyDescent="0.25">
      <c r="A192" s="24" t="s">
        <v>0</v>
      </c>
      <c r="B192" s="24" t="s">
        <v>1</v>
      </c>
      <c r="C192" s="24" t="s">
        <v>69</v>
      </c>
      <c r="D192" s="24" t="s">
        <v>115</v>
      </c>
      <c r="E192" s="24" t="s">
        <v>15</v>
      </c>
      <c r="F192" s="24" t="s">
        <v>7</v>
      </c>
    </row>
    <row r="193" spans="1:7" s="3" customFormat="1" ht="15" customHeight="1" x14ac:dyDescent="0.25">
      <c r="A193" s="4">
        <v>1</v>
      </c>
      <c r="B193" s="4">
        <v>2</v>
      </c>
      <c r="C193" s="4">
        <v>3</v>
      </c>
      <c r="D193" s="4">
        <v>4</v>
      </c>
      <c r="E193" s="4">
        <v>5</v>
      </c>
      <c r="F193" s="4">
        <v>6</v>
      </c>
    </row>
    <row r="194" spans="1:7" s="10" customFormat="1" ht="24.95" customHeight="1" x14ac:dyDescent="0.25">
      <c r="A194" s="28" t="s">
        <v>31</v>
      </c>
      <c r="B194" s="28"/>
      <c r="C194" s="28"/>
      <c r="D194" s="28"/>
      <c r="E194" s="28"/>
      <c r="F194" s="28"/>
    </row>
    <row r="195" spans="1:7" s="10" customFormat="1" ht="47.25" x14ac:dyDescent="0.25">
      <c r="A195" s="11" t="s">
        <v>4</v>
      </c>
      <c r="B195" s="42" t="s">
        <v>54</v>
      </c>
      <c r="C195" s="11" t="s">
        <v>55</v>
      </c>
      <c r="D195" s="44">
        <v>8086.5</v>
      </c>
      <c r="E195" s="44">
        <v>-457</v>
      </c>
      <c r="F195" s="43" t="s">
        <v>139</v>
      </c>
      <c r="G195" s="48"/>
    </row>
    <row r="196" spans="1:7" s="10" customFormat="1" ht="24.75" customHeight="1" x14ac:dyDescent="0.25">
      <c r="A196" s="27" t="s">
        <v>13</v>
      </c>
      <c r="B196" s="27"/>
      <c r="C196" s="27"/>
      <c r="D196" s="12">
        <f>D195</f>
        <v>8086.5</v>
      </c>
      <c r="E196" s="12">
        <f>E195</f>
        <v>-457</v>
      </c>
      <c r="F196" s="11" t="s">
        <v>12</v>
      </c>
    </row>
    <row r="197" spans="1:7" s="10" customFormat="1" ht="24.95" customHeight="1" x14ac:dyDescent="0.25">
      <c r="A197" s="28" t="s">
        <v>20</v>
      </c>
      <c r="B197" s="29"/>
      <c r="C197" s="29"/>
      <c r="D197" s="29"/>
      <c r="E197" s="29"/>
      <c r="F197" s="29"/>
    </row>
    <row r="198" spans="1:7" s="10" customFormat="1" ht="47.25" x14ac:dyDescent="0.25">
      <c r="A198" s="11" t="s">
        <v>28</v>
      </c>
      <c r="B198" s="42" t="s">
        <v>59</v>
      </c>
      <c r="C198" s="11" t="s">
        <v>25</v>
      </c>
      <c r="D198" s="44">
        <v>14951.9</v>
      </c>
      <c r="E198" s="44">
        <v>-14001.9</v>
      </c>
      <c r="F198" s="43" t="s">
        <v>128</v>
      </c>
    </row>
    <row r="199" spans="1:7" s="10" customFormat="1" ht="24.75" customHeight="1" x14ac:dyDescent="0.25">
      <c r="A199" s="27" t="s">
        <v>13</v>
      </c>
      <c r="B199" s="27"/>
      <c r="C199" s="27"/>
      <c r="D199" s="12">
        <f>D198</f>
        <v>14951.9</v>
      </c>
      <c r="E199" s="12">
        <f>E198</f>
        <v>-14001.9</v>
      </c>
      <c r="F199" s="11" t="s">
        <v>12</v>
      </c>
    </row>
    <row r="200" spans="1:7" s="10" customFormat="1" ht="24.95" customHeight="1" x14ac:dyDescent="0.25">
      <c r="A200" s="28" t="s">
        <v>17</v>
      </c>
      <c r="B200" s="28"/>
      <c r="C200" s="28"/>
      <c r="D200" s="6">
        <f>D196+D199</f>
        <v>23038.400000000001</v>
      </c>
      <c r="E200" s="6">
        <f>E196+E199</f>
        <v>-14458.9</v>
      </c>
      <c r="F200" s="23"/>
    </row>
    <row r="201" spans="1:7" s="3" customFormat="1" ht="20.100000000000001" customHeight="1" x14ac:dyDescent="0.25">
      <c r="A201" s="30" t="s">
        <v>148</v>
      </c>
      <c r="B201" s="30"/>
      <c r="C201" s="30"/>
      <c r="D201" s="16">
        <f>D195+D198</f>
        <v>23038.400000000001</v>
      </c>
      <c r="E201" s="16">
        <f>E195+E198</f>
        <v>-14458.9</v>
      </c>
      <c r="F201" s="8" t="s">
        <v>12</v>
      </c>
    </row>
    <row r="202" spans="1:7" ht="24.95" customHeight="1" x14ac:dyDescent="0.25">
      <c r="A202" s="27" t="s">
        <v>21</v>
      </c>
      <c r="B202" s="27"/>
      <c r="C202" s="27"/>
      <c r="D202" s="6">
        <f>D200+D188</f>
        <v>30381</v>
      </c>
      <c r="E202" s="6">
        <f>E200+E188</f>
        <v>-12873.9</v>
      </c>
      <c r="F202" s="14"/>
    </row>
    <row r="203" spans="1:7" s="3" customFormat="1" ht="20.100000000000001" customHeight="1" x14ac:dyDescent="0.25">
      <c r="A203" s="30" t="s">
        <v>145</v>
      </c>
      <c r="B203" s="30"/>
      <c r="C203" s="30"/>
      <c r="D203" s="16">
        <f>D189</f>
        <v>6828.7</v>
      </c>
      <c r="E203" s="16">
        <f>E189</f>
        <v>723.9</v>
      </c>
      <c r="F203" s="8" t="s">
        <v>12</v>
      </c>
    </row>
    <row r="204" spans="1:7" s="3" customFormat="1" ht="20.100000000000001" customHeight="1" x14ac:dyDescent="0.25">
      <c r="A204" s="30" t="s">
        <v>146</v>
      </c>
      <c r="B204" s="30"/>
      <c r="C204" s="30"/>
      <c r="D204" s="16">
        <f>D190+D201</f>
        <v>23552.300000000003</v>
      </c>
      <c r="E204" s="16">
        <f>E190+E201</f>
        <v>-13597.8</v>
      </c>
      <c r="F204" s="8" t="s">
        <v>12</v>
      </c>
    </row>
    <row r="205" spans="1:7" s="3" customFormat="1" ht="24.95" customHeight="1" x14ac:dyDescent="0.25">
      <c r="A205" s="27" t="s">
        <v>10</v>
      </c>
      <c r="B205" s="27"/>
      <c r="C205" s="27"/>
      <c r="D205" s="6">
        <f>D172</f>
        <v>38502.199999999997</v>
      </c>
      <c r="E205" s="6">
        <f>E172</f>
        <v>-12873.9</v>
      </c>
      <c r="F205" s="8"/>
      <c r="G205" s="15">
        <f>E205-E206</f>
        <v>0</v>
      </c>
    </row>
    <row r="206" spans="1:7" ht="24.95" customHeight="1" x14ac:dyDescent="0.25">
      <c r="A206" s="27" t="s">
        <v>26</v>
      </c>
      <c r="B206" s="27"/>
      <c r="C206" s="27"/>
      <c r="D206" s="6">
        <f>D202</f>
        <v>30381</v>
      </c>
      <c r="E206" s="6">
        <f>E202</f>
        <v>-12873.9</v>
      </c>
      <c r="F206" s="14"/>
    </row>
    <row r="207" spans="1:7" s="3" customFormat="1" ht="10.5" customHeight="1" x14ac:dyDescent="0.25">
      <c r="A207" s="55"/>
      <c r="B207" s="55"/>
      <c r="C207" s="55"/>
      <c r="D207" s="56"/>
      <c r="E207" s="56"/>
      <c r="F207" s="57"/>
    </row>
    <row r="208" spans="1:7" s="25" customFormat="1" ht="20.100000000000001" customHeight="1" x14ac:dyDescent="0.25">
      <c r="A208" s="49" t="s">
        <v>149</v>
      </c>
      <c r="B208" s="49"/>
      <c r="C208" s="49"/>
      <c r="D208" s="49"/>
      <c r="E208" s="49"/>
      <c r="F208" s="49"/>
    </row>
    <row r="209" spans="1:6" s="25" customFormat="1" ht="18" customHeight="1" x14ac:dyDescent="0.25">
      <c r="A209" s="50" t="s">
        <v>150</v>
      </c>
      <c r="B209" s="51"/>
      <c r="C209" s="51"/>
      <c r="D209" s="51"/>
      <c r="E209" s="51"/>
      <c r="F209" s="51"/>
    </row>
    <row r="210" spans="1:6" ht="20.100000000000001" customHeight="1" x14ac:dyDescent="0.25">
      <c r="A210" s="50" t="s">
        <v>210</v>
      </c>
      <c r="B210" s="52"/>
      <c r="C210" s="52"/>
      <c r="D210" s="52"/>
      <c r="E210" s="52"/>
      <c r="F210" s="52"/>
    </row>
    <row r="211" spans="1:6" s="25" customFormat="1" ht="19.5" customHeight="1" x14ac:dyDescent="0.25">
      <c r="A211" s="50" t="s">
        <v>199</v>
      </c>
      <c r="B211" s="52"/>
      <c r="C211" s="52"/>
      <c r="D211" s="52"/>
      <c r="E211" s="52"/>
      <c r="F211" s="52"/>
    </row>
    <row r="212" spans="1:6" ht="24.95" customHeight="1" x14ac:dyDescent="0.25">
      <c r="A212" s="39" t="s">
        <v>151</v>
      </c>
      <c r="B212" s="39"/>
      <c r="C212" s="39"/>
      <c r="D212" s="39"/>
      <c r="E212" s="39"/>
      <c r="F212" s="39"/>
    </row>
    <row r="213" spans="1:6" ht="24.95" customHeight="1" x14ac:dyDescent="0.25">
      <c r="A213" s="40" t="s">
        <v>8</v>
      </c>
      <c r="B213" s="41"/>
      <c r="C213" s="41"/>
      <c r="D213" s="41"/>
      <c r="E213" s="41"/>
      <c r="F213" s="41"/>
    </row>
    <row r="214" spans="1:6" s="3" customFormat="1" ht="24.75" customHeight="1" x14ac:dyDescent="0.25">
      <c r="A214" s="32" t="s">
        <v>22</v>
      </c>
      <c r="B214" s="32"/>
      <c r="C214" s="32"/>
      <c r="D214" s="32"/>
      <c r="E214" s="32"/>
      <c r="F214" s="32"/>
    </row>
    <row r="215" spans="1:6" ht="83.25" customHeight="1" x14ac:dyDescent="0.25">
      <c r="A215" s="24" t="s">
        <v>0</v>
      </c>
      <c r="B215" s="24" t="s">
        <v>1</v>
      </c>
      <c r="C215" s="24" t="s">
        <v>6</v>
      </c>
      <c r="D215" s="24" t="s">
        <v>115</v>
      </c>
      <c r="E215" s="24" t="s">
        <v>15</v>
      </c>
      <c r="F215" s="24" t="s">
        <v>7</v>
      </c>
    </row>
    <row r="216" spans="1:6" s="5" customFormat="1" ht="15" customHeight="1" x14ac:dyDescent="0.25">
      <c r="A216" s="4">
        <v>1</v>
      </c>
      <c r="B216" s="4">
        <v>2</v>
      </c>
      <c r="C216" s="4">
        <v>3</v>
      </c>
      <c r="D216" s="4">
        <v>4</v>
      </c>
      <c r="E216" s="4">
        <v>5</v>
      </c>
      <c r="F216" s="4">
        <v>6</v>
      </c>
    </row>
    <row r="217" spans="1:6" s="46" customFormat="1" ht="91.5" customHeight="1" x14ac:dyDescent="0.25">
      <c r="A217" s="22" t="s">
        <v>2</v>
      </c>
      <c r="B217" s="42" t="s">
        <v>140</v>
      </c>
      <c r="C217" s="43" t="s">
        <v>177</v>
      </c>
      <c r="D217" s="44">
        <v>6839</v>
      </c>
      <c r="E217" s="44">
        <v>725</v>
      </c>
      <c r="F217" s="45" t="s">
        <v>57</v>
      </c>
    </row>
    <row r="218" spans="1:6" s="46" customFormat="1" ht="93" customHeight="1" x14ac:dyDescent="0.25">
      <c r="A218" s="22" t="s">
        <v>3</v>
      </c>
      <c r="B218" s="42" t="s">
        <v>141</v>
      </c>
      <c r="C218" s="43" t="s">
        <v>177</v>
      </c>
      <c r="D218" s="44">
        <v>594.70000000000005</v>
      </c>
      <c r="E218" s="44">
        <v>63.1</v>
      </c>
      <c r="F218" s="45" t="s">
        <v>19</v>
      </c>
    </row>
    <row r="219" spans="1:6" s="7" customFormat="1" ht="20.100000000000001" customHeight="1" x14ac:dyDescent="0.25">
      <c r="A219" s="27" t="s">
        <v>9</v>
      </c>
      <c r="B219" s="27"/>
      <c r="C219" s="27"/>
      <c r="D219" s="6">
        <f>D217+D218</f>
        <v>7433.7</v>
      </c>
      <c r="E219" s="6">
        <f>E217+E218</f>
        <v>788.1</v>
      </c>
      <c r="F219" s="24"/>
    </row>
    <row r="220" spans="1:6" s="3" customFormat="1" ht="20.100000000000001" customHeight="1" x14ac:dyDescent="0.25">
      <c r="A220" s="30" t="s">
        <v>145</v>
      </c>
      <c r="B220" s="30"/>
      <c r="C220" s="30"/>
      <c r="D220" s="16">
        <f>D217</f>
        <v>6839</v>
      </c>
      <c r="E220" s="16">
        <f>E217</f>
        <v>725</v>
      </c>
      <c r="F220" s="8" t="s">
        <v>12</v>
      </c>
    </row>
    <row r="221" spans="1:6" s="3" customFormat="1" ht="20.100000000000001" customHeight="1" x14ac:dyDescent="0.25">
      <c r="A221" s="30" t="s">
        <v>146</v>
      </c>
      <c r="B221" s="30"/>
      <c r="C221" s="30"/>
      <c r="D221" s="16">
        <f>D218</f>
        <v>594.70000000000005</v>
      </c>
      <c r="E221" s="16">
        <f>E218</f>
        <v>63.1</v>
      </c>
      <c r="F221" s="8" t="s">
        <v>12</v>
      </c>
    </row>
    <row r="222" spans="1:6" s="3" customFormat="1" ht="24.75" customHeight="1" x14ac:dyDescent="0.25">
      <c r="A222" s="32" t="s">
        <v>30</v>
      </c>
      <c r="B222" s="32"/>
      <c r="C222" s="32"/>
      <c r="D222" s="32"/>
      <c r="E222" s="32"/>
      <c r="F222" s="32"/>
    </row>
    <row r="223" spans="1:6" ht="78.75" x14ac:dyDescent="0.25">
      <c r="A223" s="24" t="s">
        <v>0</v>
      </c>
      <c r="B223" s="24" t="s">
        <v>1</v>
      </c>
      <c r="C223" s="24" t="s">
        <v>6</v>
      </c>
      <c r="D223" s="24" t="s">
        <v>115</v>
      </c>
      <c r="E223" s="24" t="s">
        <v>15</v>
      </c>
      <c r="F223" s="24" t="s">
        <v>7</v>
      </c>
    </row>
    <row r="224" spans="1:6" s="5" customFormat="1" ht="15" customHeight="1" x14ac:dyDescent="0.25">
      <c r="A224" s="4">
        <v>1</v>
      </c>
      <c r="B224" s="4">
        <v>2</v>
      </c>
      <c r="C224" s="4">
        <v>3</v>
      </c>
      <c r="D224" s="4">
        <v>4</v>
      </c>
      <c r="E224" s="4">
        <v>5</v>
      </c>
      <c r="F224" s="4">
        <v>6</v>
      </c>
    </row>
    <row r="225" spans="1:9" s="46" customFormat="1" ht="31.5" x14ac:dyDescent="0.25">
      <c r="A225" s="22" t="s">
        <v>23</v>
      </c>
      <c r="B225" s="42" t="s">
        <v>137</v>
      </c>
      <c r="C225" s="43" t="s">
        <v>138</v>
      </c>
      <c r="D225" s="44">
        <v>16207.7</v>
      </c>
      <c r="E225" s="44">
        <v>-457</v>
      </c>
      <c r="F225" s="45" t="s">
        <v>19</v>
      </c>
    </row>
    <row r="226" spans="1:9" s="7" customFormat="1" ht="20.100000000000001" customHeight="1" x14ac:dyDescent="0.25">
      <c r="A226" s="27" t="s">
        <v>9</v>
      </c>
      <c r="B226" s="27"/>
      <c r="C226" s="27"/>
      <c r="D226" s="6">
        <f>D225</f>
        <v>16207.7</v>
      </c>
      <c r="E226" s="6">
        <f>E225</f>
        <v>-457</v>
      </c>
      <c r="F226" s="24"/>
    </row>
    <row r="227" spans="1:9" s="3" customFormat="1" ht="20.100000000000001" customHeight="1" x14ac:dyDescent="0.25">
      <c r="A227" s="30" t="s">
        <v>144</v>
      </c>
      <c r="B227" s="30"/>
      <c r="C227" s="30"/>
      <c r="D227" s="16">
        <f>D225</f>
        <v>16207.7</v>
      </c>
      <c r="E227" s="16">
        <f>E225</f>
        <v>-457</v>
      </c>
      <c r="F227" s="8" t="s">
        <v>12</v>
      </c>
    </row>
    <row r="228" spans="1:9" s="7" customFormat="1" ht="20.25" customHeight="1" x14ac:dyDescent="0.25">
      <c r="A228" s="27" t="s">
        <v>10</v>
      </c>
      <c r="B228" s="27"/>
      <c r="C228" s="27"/>
      <c r="D228" s="6">
        <f>D226+D219</f>
        <v>23641.4</v>
      </c>
      <c r="E228" s="6">
        <f>E226+E219</f>
        <v>331.1</v>
      </c>
      <c r="F228" s="24"/>
    </row>
    <row r="229" spans="1:9" s="3" customFormat="1" ht="20.100000000000001" customHeight="1" x14ac:dyDescent="0.25">
      <c r="A229" s="30" t="s">
        <v>145</v>
      </c>
      <c r="B229" s="30"/>
      <c r="C229" s="30"/>
      <c r="D229" s="16">
        <f>D220</f>
        <v>6839</v>
      </c>
      <c r="E229" s="16">
        <f>E220</f>
        <v>725</v>
      </c>
      <c r="F229" s="8" t="s">
        <v>12</v>
      </c>
    </row>
    <row r="230" spans="1:9" s="3" customFormat="1" ht="20.100000000000001" customHeight="1" x14ac:dyDescent="0.25">
      <c r="A230" s="30" t="s">
        <v>146</v>
      </c>
      <c r="B230" s="30"/>
      <c r="C230" s="30"/>
      <c r="D230" s="16">
        <f>D221+D227</f>
        <v>16802.400000000001</v>
      </c>
      <c r="E230" s="16">
        <f>E221+E227</f>
        <v>-393.9</v>
      </c>
      <c r="F230" s="8" t="s">
        <v>12</v>
      </c>
    </row>
    <row r="231" spans="1:9" s="7" customFormat="1" ht="24.95" customHeight="1" x14ac:dyDescent="0.25">
      <c r="A231" s="37" t="s">
        <v>11</v>
      </c>
      <c r="B231" s="27"/>
      <c r="C231" s="27"/>
      <c r="D231" s="27"/>
      <c r="E231" s="27"/>
      <c r="F231" s="27"/>
    </row>
    <row r="232" spans="1:9" ht="24" customHeight="1" x14ac:dyDescent="0.25">
      <c r="A232" s="32" t="s">
        <v>5</v>
      </c>
      <c r="B232" s="32"/>
      <c r="C232" s="32"/>
      <c r="D232" s="32"/>
      <c r="E232" s="32"/>
      <c r="F232" s="32"/>
    </row>
    <row r="233" spans="1:9" s="5" customFormat="1" ht="78.75" x14ac:dyDescent="0.25">
      <c r="A233" s="24" t="s">
        <v>0</v>
      </c>
      <c r="B233" s="24" t="s">
        <v>1</v>
      </c>
      <c r="C233" s="24" t="s">
        <v>69</v>
      </c>
      <c r="D233" s="24" t="s">
        <v>115</v>
      </c>
      <c r="E233" s="24" t="s">
        <v>15</v>
      </c>
      <c r="F233" s="24" t="s">
        <v>7</v>
      </c>
      <c r="G233" s="9"/>
      <c r="H233" s="9"/>
      <c r="I233" s="9"/>
    </row>
    <row r="234" spans="1:9" s="3" customFormat="1" ht="15" customHeight="1" x14ac:dyDescent="0.25">
      <c r="A234" s="4">
        <v>1</v>
      </c>
      <c r="B234" s="4">
        <v>2</v>
      </c>
      <c r="C234" s="4">
        <v>3</v>
      </c>
      <c r="D234" s="4">
        <v>4</v>
      </c>
      <c r="E234" s="4">
        <v>5</v>
      </c>
      <c r="F234" s="4">
        <v>6</v>
      </c>
    </row>
    <row r="235" spans="1:9" s="10" customFormat="1" ht="24.95" customHeight="1" x14ac:dyDescent="0.25">
      <c r="A235" s="28" t="s">
        <v>27</v>
      </c>
      <c r="B235" s="29"/>
      <c r="C235" s="29"/>
      <c r="D235" s="29"/>
      <c r="E235" s="29"/>
      <c r="F235" s="29"/>
    </row>
    <row r="236" spans="1:9" s="10" customFormat="1" ht="110.25" x14ac:dyDescent="0.25">
      <c r="A236" s="11" t="s">
        <v>2</v>
      </c>
      <c r="B236" s="42" t="s">
        <v>85</v>
      </c>
      <c r="C236" s="11" t="s">
        <v>53</v>
      </c>
      <c r="D236" s="44">
        <f>6839+594.7</f>
        <v>7433.7</v>
      </c>
      <c r="E236" s="44">
        <f>725+63.1</f>
        <v>788.1</v>
      </c>
      <c r="F236" s="43" t="s">
        <v>178</v>
      </c>
    </row>
    <row r="237" spans="1:9" s="10" customFormat="1" ht="24.95" customHeight="1" x14ac:dyDescent="0.25">
      <c r="A237" s="27" t="s">
        <v>13</v>
      </c>
      <c r="B237" s="27"/>
      <c r="C237" s="27"/>
      <c r="D237" s="12">
        <f>D236</f>
        <v>7433.7</v>
      </c>
      <c r="E237" s="12">
        <f>E236</f>
        <v>788.1</v>
      </c>
      <c r="F237" s="11" t="s">
        <v>12</v>
      </c>
    </row>
    <row r="238" spans="1:9" s="10" customFormat="1" ht="24.95" customHeight="1" x14ac:dyDescent="0.25">
      <c r="A238" s="28" t="s">
        <v>17</v>
      </c>
      <c r="B238" s="28"/>
      <c r="C238" s="28"/>
      <c r="D238" s="6">
        <f>D237</f>
        <v>7433.7</v>
      </c>
      <c r="E238" s="6">
        <f>E237</f>
        <v>788.1</v>
      </c>
      <c r="F238" s="23"/>
    </row>
    <row r="239" spans="1:9" s="3" customFormat="1" ht="20.100000000000001" customHeight="1" x14ac:dyDescent="0.25">
      <c r="A239" s="30" t="s">
        <v>145</v>
      </c>
      <c r="B239" s="30"/>
      <c r="C239" s="30"/>
      <c r="D239" s="16">
        <v>6839</v>
      </c>
      <c r="E239" s="16">
        <v>725</v>
      </c>
      <c r="F239" s="8" t="s">
        <v>12</v>
      </c>
    </row>
    <row r="240" spans="1:9" s="3" customFormat="1" ht="20.100000000000001" customHeight="1" x14ac:dyDescent="0.25">
      <c r="A240" s="30" t="s">
        <v>146</v>
      </c>
      <c r="B240" s="30"/>
      <c r="C240" s="30"/>
      <c r="D240" s="16">
        <v>594.70000000000005</v>
      </c>
      <c r="E240" s="16">
        <v>63.1</v>
      </c>
      <c r="F240" s="8" t="s">
        <v>12</v>
      </c>
    </row>
    <row r="241" spans="1:7" s="10" customFormat="1" ht="30" customHeight="1" x14ac:dyDescent="0.25">
      <c r="A241" s="32" t="s">
        <v>16</v>
      </c>
      <c r="B241" s="32"/>
      <c r="C241" s="32"/>
      <c r="D241" s="32"/>
      <c r="E241" s="32"/>
      <c r="F241" s="32"/>
    </row>
    <row r="242" spans="1:7" s="13" customFormat="1" ht="78.75" x14ac:dyDescent="0.25">
      <c r="A242" s="24" t="s">
        <v>0</v>
      </c>
      <c r="B242" s="24" t="s">
        <v>1</v>
      </c>
      <c r="C242" s="24" t="s">
        <v>69</v>
      </c>
      <c r="D242" s="24" t="s">
        <v>115</v>
      </c>
      <c r="E242" s="24" t="s">
        <v>15</v>
      </c>
      <c r="F242" s="24" t="s">
        <v>7</v>
      </c>
    </row>
    <row r="243" spans="1:7" s="3" customFormat="1" ht="15" customHeight="1" x14ac:dyDescent="0.25">
      <c r="A243" s="4">
        <v>1</v>
      </c>
      <c r="B243" s="4">
        <v>2</v>
      </c>
      <c r="C243" s="4">
        <v>3</v>
      </c>
      <c r="D243" s="4">
        <v>4</v>
      </c>
      <c r="E243" s="4">
        <v>5</v>
      </c>
      <c r="F243" s="4">
        <v>6</v>
      </c>
    </row>
    <row r="244" spans="1:7" s="10" customFormat="1" ht="24.95" customHeight="1" x14ac:dyDescent="0.25">
      <c r="A244" s="28" t="s">
        <v>31</v>
      </c>
      <c r="B244" s="28"/>
      <c r="C244" s="28"/>
      <c r="D244" s="28"/>
      <c r="E244" s="28"/>
      <c r="F244" s="28"/>
    </row>
    <row r="245" spans="1:7" s="10" customFormat="1" ht="47.25" x14ac:dyDescent="0.25">
      <c r="A245" s="11" t="s">
        <v>3</v>
      </c>
      <c r="B245" s="42" t="s">
        <v>54</v>
      </c>
      <c r="C245" s="11" t="s">
        <v>55</v>
      </c>
      <c r="D245" s="44">
        <v>8086.5</v>
      </c>
      <c r="E245" s="44">
        <v>-457</v>
      </c>
      <c r="F245" s="43" t="s">
        <v>139</v>
      </c>
      <c r="G245" s="48"/>
    </row>
    <row r="246" spans="1:7" s="10" customFormat="1" ht="24.75" customHeight="1" x14ac:dyDescent="0.25">
      <c r="A246" s="27" t="s">
        <v>13</v>
      </c>
      <c r="B246" s="27"/>
      <c r="C246" s="27"/>
      <c r="D246" s="12">
        <f>D245</f>
        <v>8086.5</v>
      </c>
      <c r="E246" s="12">
        <f>E245</f>
        <v>-457</v>
      </c>
      <c r="F246" s="11" t="s">
        <v>12</v>
      </c>
    </row>
    <row r="247" spans="1:7" s="10" customFormat="1" ht="24.95" customHeight="1" x14ac:dyDescent="0.25">
      <c r="A247" s="28" t="s">
        <v>17</v>
      </c>
      <c r="B247" s="28"/>
      <c r="C247" s="28"/>
      <c r="D247" s="6">
        <f>D246</f>
        <v>8086.5</v>
      </c>
      <c r="E247" s="6">
        <f>E246</f>
        <v>-457</v>
      </c>
      <c r="F247" s="23"/>
    </row>
    <row r="248" spans="1:7" s="3" customFormat="1" ht="20.100000000000001" customHeight="1" x14ac:dyDescent="0.25">
      <c r="A248" s="30" t="s">
        <v>148</v>
      </c>
      <c r="B248" s="30"/>
      <c r="C248" s="30"/>
      <c r="D248" s="16">
        <f>D245</f>
        <v>8086.5</v>
      </c>
      <c r="E248" s="16">
        <f>E245</f>
        <v>-457</v>
      </c>
      <c r="F248" s="8" t="s">
        <v>12</v>
      </c>
    </row>
    <row r="249" spans="1:7" ht="24.95" customHeight="1" x14ac:dyDescent="0.25">
      <c r="A249" s="27" t="s">
        <v>21</v>
      </c>
      <c r="B249" s="27"/>
      <c r="C249" s="27"/>
      <c r="D249" s="6">
        <f>D247+D238</f>
        <v>15520.2</v>
      </c>
      <c r="E249" s="6">
        <f>E247+E238</f>
        <v>331.1</v>
      </c>
      <c r="F249" s="14"/>
    </row>
    <row r="250" spans="1:7" s="3" customFormat="1" ht="20.100000000000001" customHeight="1" x14ac:dyDescent="0.25">
      <c r="A250" s="30" t="s">
        <v>145</v>
      </c>
      <c r="B250" s="30"/>
      <c r="C250" s="30"/>
      <c r="D250" s="16">
        <f>D239</f>
        <v>6839</v>
      </c>
      <c r="E250" s="16">
        <f>E239</f>
        <v>725</v>
      </c>
      <c r="F250" s="8" t="s">
        <v>12</v>
      </c>
    </row>
    <row r="251" spans="1:7" s="3" customFormat="1" ht="20.100000000000001" customHeight="1" x14ac:dyDescent="0.25">
      <c r="A251" s="30" t="s">
        <v>146</v>
      </c>
      <c r="B251" s="30"/>
      <c r="C251" s="30"/>
      <c r="D251" s="16">
        <f>D240+D248</f>
        <v>8681.2000000000007</v>
      </c>
      <c r="E251" s="16">
        <f>E240+E248</f>
        <v>-393.9</v>
      </c>
      <c r="F251" s="8" t="s">
        <v>12</v>
      </c>
    </row>
    <row r="252" spans="1:7" s="3" customFormat="1" ht="24.95" customHeight="1" x14ac:dyDescent="0.25">
      <c r="A252" s="27" t="s">
        <v>10</v>
      </c>
      <c r="B252" s="27"/>
      <c r="C252" s="27"/>
      <c r="D252" s="6">
        <f>D228</f>
        <v>23641.4</v>
      </c>
      <c r="E252" s="6">
        <f>E228</f>
        <v>331.1</v>
      </c>
      <c r="F252" s="8"/>
      <c r="G252" s="15">
        <f>E252-E253</f>
        <v>0</v>
      </c>
    </row>
    <row r="253" spans="1:7" ht="24.95" customHeight="1" x14ac:dyDescent="0.25">
      <c r="A253" s="27" t="s">
        <v>26</v>
      </c>
      <c r="B253" s="27"/>
      <c r="C253" s="27"/>
      <c r="D253" s="6">
        <f t="shared" ref="D253" si="2">D249</f>
        <v>15520.2</v>
      </c>
      <c r="E253" s="6">
        <f>E249</f>
        <v>331.1</v>
      </c>
      <c r="F253" s="14"/>
    </row>
    <row r="254" spans="1:7" s="3" customFormat="1" ht="10.5" customHeight="1" x14ac:dyDescent="0.25">
      <c r="A254" s="55"/>
      <c r="B254" s="55"/>
      <c r="C254" s="55"/>
      <c r="D254" s="56"/>
      <c r="E254" s="56"/>
      <c r="F254" s="57"/>
    </row>
    <row r="255" spans="1:7" s="25" customFormat="1" ht="20.100000000000001" customHeight="1" x14ac:dyDescent="0.25">
      <c r="A255" s="49" t="s">
        <v>152</v>
      </c>
      <c r="B255" s="49"/>
      <c r="C255" s="49"/>
      <c r="D255" s="49"/>
      <c r="E255" s="49"/>
      <c r="F255" s="49"/>
    </row>
    <row r="256" spans="1:7" s="25" customFormat="1" ht="18" customHeight="1" x14ac:dyDescent="0.25">
      <c r="A256" s="50" t="s">
        <v>153</v>
      </c>
      <c r="B256" s="51"/>
      <c r="C256" s="51"/>
      <c r="D256" s="51"/>
      <c r="E256" s="51"/>
      <c r="F256" s="51"/>
    </row>
    <row r="257" spans="1:6" ht="20.100000000000001" customHeight="1" x14ac:dyDescent="0.25">
      <c r="A257" s="50" t="s">
        <v>154</v>
      </c>
      <c r="B257" s="52"/>
      <c r="C257" s="52"/>
      <c r="D257" s="52"/>
      <c r="E257" s="52"/>
      <c r="F257" s="52"/>
    </row>
    <row r="258" spans="1:6" s="25" customFormat="1" ht="20.100000000000001" customHeight="1" x14ac:dyDescent="0.25">
      <c r="A258" s="50" t="s">
        <v>155</v>
      </c>
      <c r="B258" s="52"/>
      <c r="C258" s="52"/>
      <c r="D258" s="52"/>
      <c r="E258" s="52"/>
      <c r="F258" s="52"/>
    </row>
    <row r="259" spans="1:6" s="25" customFormat="1" ht="10.5" customHeight="1" x14ac:dyDescent="0.25">
      <c r="A259" s="17"/>
      <c r="B259" s="18"/>
      <c r="C259" s="18"/>
      <c r="D259" s="18"/>
      <c r="E259" s="18"/>
      <c r="F259" s="18"/>
    </row>
    <row r="260" spans="1:6" ht="24.75" customHeight="1" x14ac:dyDescent="0.25">
      <c r="A260" s="38" t="s">
        <v>41</v>
      </c>
      <c r="B260" s="38"/>
      <c r="C260" s="38"/>
      <c r="D260" s="38"/>
      <c r="E260" s="38"/>
      <c r="F260" s="38"/>
    </row>
    <row r="261" spans="1:6" ht="42" customHeight="1" x14ac:dyDescent="0.25">
      <c r="A261" s="41" t="s">
        <v>156</v>
      </c>
      <c r="B261" s="41"/>
      <c r="C261" s="41"/>
      <c r="D261" s="41" t="s">
        <v>42</v>
      </c>
      <c r="E261" s="41"/>
      <c r="F261" s="41"/>
    </row>
    <row r="262" spans="1:6" ht="24.75" customHeight="1" x14ac:dyDescent="0.25">
      <c r="A262" s="58" t="s">
        <v>43</v>
      </c>
      <c r="B262" s="59"/>
      <c r="C262" s="60"/>
      <c r="D262" s="58" t="s">
        <v>43</v>
      </c>
      <c r="E262" s="59"/>
      <c r="F262" s="60"/>
    </row>
    <row r="263" spans="1:6" ht="84.75" customHeight="1" x14ac:dyDescent="0.25">
      <c r="A263" s="61" t="s">
        <v>181</v>
      </c>
      <c r="B263" s="62"/>
      <c r="C263" s="63"/>
      <c r="D263" s="61" t="s">
        <v>198</v>
      </c>
      <c r="E263" s="62"/>
      <c r="F263" s="63"/>
    </row>
    <row r="264" spans="1:6" ht="42" customHeight="1" x14ac:dyDescent="0.25">
      <c r="A264" s="41" t="s">
        <v>156</v>
      </c>
      <c r="B264" s="41"/>
      <c r="C264" s="41"/>
      <c r="D264" s="41" t="s">
        <v>42</v>
      </c>
      <c r="E264" s="41"/>
      <c r="F264" s="41"/>
    </row>
    <row r="265" spans="1:6" ht="24.75" customHeight="1" x14ac:dyDescent="0.25">
      <c r="A265" s="58" t="s">
        <v>114</v>
      </c>
      <c r="B265" s="59"/>
      <c r="C265" s="60"/>
      <c r="D265" s="58" t="s">
        <v>114</v>
      </c>
      <c r="E265" s="59"/>
      <c r="F265" s="60"/>
    </row>
    <row r="266" spans="1:6" ht="172.5" customHeight="1" x14ac:dyDescent="0.25">
      <c r="A266" s="61" t="s">
        <v>182</v>
      </c>
      <c r="B266" s="62"/>
      <c r="C266" s="63"/>
      <c r="D266" s="61" t="s">
        <v>215</v>
      </c>
      <c r="E266" s="62"/>
      <c r="F266" s="63"/>
    </row>
    <row r="267" spans="1:6" ht="24.75" customHeight="1" x14ac:dyDescent="0.25">
      <c r="A267" s="58" t="s">
        <v>45</v>
      </c>
      <c r="B267" s="59"/>
      <c r="C267" s="60"/>
      <c r="D267" s="58" t="s">
        <v>45</v>
      </c>
      <c r="E267" s="59"/>
      <c r="F267" s="60"/>
    </row>
    <row r="268" spans="1:6" ht="182.25" customHeight="1" x14ac:dyDescent="0.25">
      <c r="A268" s="64" t="s">
        <v>183</v>
      </c>
      <c r="B268" s="65"/>
      <c r="C268" s="66"/>
      <c r="D268" s="64" t="s">
        <v>184</v>
      </c>
      <c r="E268" s="65"/>
      <c r="F268" s="66"/>
    </row>
    <row r="269" spans="1:6" ht="24.75" customHeight="1" x14ac:dyDescent="0.25">
      <c r="A269" s="58" t="s">
        <v>208</v>
      </c>
      <c r="B269" s="59"/>
      <c r="C269" s="60"/>
      <c r="D269" s="58" t="s">
        <v>208</v>
      </c>
      <c r="E269" s="59"/>
      <c r="F269" s="60"/>
    </row>
    <row r="270" spans="1:6" ht="71.25" customHeight="1" x14ac:dyDescent="0.25">
      <c r="A270" s="64" t="s">
        <v>209</v>
      </c>
      <c r="B270" s="65"/>
      <c r="C270" s="66"/>
      <c r="D270" s="64" t="s">
        <v>212</v>
      </c>
      <c r="E270" s="65"/>
      <c r="F270" s="66"/>
    </row>
    <row r="271" spans="1:6" ht="42" customHeight="1" x14ac:dyDescent="0.25">
      <c r="A271" s="41" t="s">
        <v>156</v>
      </c>
      <c r="B271" s="41"/>
      <c r="C271" s="41"/>
      <c r="D271" s="41" t="s">
        <v>42</v>
      </c>
      <c r="E271" s="41"/>
      <c r="F271" s="41"/>
    </row>
    <row r="272" spans="1:6" ht="24.75" customHeight="1" x14ac:dyDescent="0.25">
      <c r="A272" s="58" t="s">
        <v>76</v>
      </c>
      <c r="B272" s="59"/>
      <c r="C272" s="60"/>
      <c r="D272" s="58" t="s">
        <v>76</v>
      </c>
      <c r="E272" s="59"/>
      <c r="F272" s="60"/>
    </row>
    <row r="273" spans="1:6" ht="83.25" customHeight="1" x14ac:dyDescent="0.25">
      <c r="A273" s="64" t="s">
        <v>186</v>
      </c>
      <c r="B273" s="65"/>
      <c r="C273" s="66"/>
      <c r="D273" s="64" t="s">
        <v>185</v>
      </c>
      <c r="E273" s="65"/>
      <c r="F273" s="66"/>
    </row>
    <row r="274" spans="1:6" ht="180.75" customHeight="1" x14ac:dyDescent="0.25">
      <c r="A274" s="64" t="s">
        <v>187</v>
      </c>
      <c r="B274" s="65"/>
      <c r="C274" s="66"/>
      <c r="D274" s="64" t="s">
        <v>200</v>
      </c>
      <c r="E274" s="65"/>
      <c r="F274" s="66"/>
    </row>
    <row r="275" spans="1:6" ht="49.5" customHeight="1" x14ac:dyDescent="0.25">
      <c r="A275" s="33"/>
      <c r="B275" s="33"/>
      <c r="C275" s="33"/>
      <c r="D275" s="33"/>
      <c r="E275" s="33"/>
      <c r="F275" s="33"/>
    </row>
    <row r="276" spans="1:6" ht="19.5" customHeight="1" x14ac:dyDescent="0.25">
      <c r="A276" s="31" t="s">
        <v>46</v>
      </c>
      <c r="B276" s="31"/>
      <c r="C276" s="31"/>
      <c r="D276" s="31"/>
      <c r="F276" s="2" t="s">
        <v>47</v>
      </c>
    </row>
  </sheetData>
  <mergeCells count="162">
    <mergeCell ref="A269:C269"/>
    <mergeCell ref="D269:F269"/>
    <mergeCell ref="A270:C270"/>
    <mergeCell ref="D270:F270"/>
    <mergeCell ref="A251:C251"/>
    <mergeCell ref="A252:C252"/>
    <mergeCell ref="A253:C253"/>
    <mergeCell ref="A255:F255"/>
    <mergeCell ref="A256:F256"/>
    <mergeCell ref="D267:F267"/>
    <mergeCell ref="A260:F260"/>
    <mergeCell ref="A257:F257"/>
    <mergeCell ref="A258:F258"/>
    <mergeCell ref="D262:F262"/>
    <mergeCell ref="A219:C219"/>
    <mergeCell ref="A220:C220"/>
    <mergeCell ref="A221:C221"/>
    <mergeCell ref="A222:F222"/>
    <mergeCell ref="A226:C226"/>
    <mergeCell ref="A227:C227"/>
    <mergeCell ref="A228:C228"/>
    <mergeCell ref="A229:C229"/>
    <mergeCell ref="A230:C230"/>
    <mergeCell ref="A241:F241"/>
    <mergeCell ref="A244:F244"/>
    <mergeCell ref="A246:C246"/>
    <mergeCell ref="A249:C249"/>
    <mergeCell ref="A250:C250"/>
    <mergeCell ref="A231:F231"/>
    <mergeCell ref="A232:F232"/>
    <mergeCell ref="A235:F235"/>
    <mergeCell ref="A237:C237"/>
    <mergeCell ref="A238:C238"/>
    <mergeCell ref="A247:C247"/>
    <mergeCell ref="A248:C248"/>
    <mergeCell ref="A239:C239"/>
    <mergeCell ref="A240:C240"/>
    <mergeCell ref="A189:C189"/>
    <mergeCell ref="A190:C190"/>
    <mergeCell ref="A201:C201"/>
    <mergeCell ref="A145:C145"/>
    <mergeCell ref="A141:C141"/>
    <mergeCell ref="A199:C199"/>
    <mergeCell ref="A200:C200"/>
    <mergeCell ref="A191:F191"/>
    <mergeCell ref="A194:F194"/>
    <mergeCell ref="A196:C196"/>
    <mergeCell ref="D273:F273"/>
    <mergeCell ref="A140:C140"/>
    <mergeCell ref="A1:F1"/>
    <mergeCell ref="A2:F2"/>
    <mergeCell ref="A6:F6"/>
    <mergeCell ref="A7:F7"/>
    <mergeCell ref="A21:C21"/>
    <mergeCell ref="A4:F4"/>
    <mergeCell ref="A5:F5"/>
    <mergeCell ref="A42:F42"/>
    <mergeCell ref="A23:C23"/>
    <mergeCell ref="A39:F39"/>
    <mergeCell ref="A38:F38"/>
    <mergeCell ref="A33:C33"/>
    <mergeCell ref="A34:C34"/>
    <mergeCell ref="A36:C36"/>
    <mergeCell ref="A37:C37"/>
    <mergeCell ref="A22:C22"/>
    <mergeCell ref="A97:F97"/>
    <mergeCell ref="A101:C101"/>
    <mergeCell ref="A115:C115"/>
    <mergeCell ref="A143:C143"/>
    <mergeCell ref="A263:C263"/>
    <mergeCell ref="D263:F263"/>
    <mergeCell ref="A214:F214"/>
    <mergeCell ref="A203:C203"/>
    <mergeCell ref="A276:D276"/>
    <mergeCell ref="A119:F119"/>
    <mergeCell ref="A139:C139"/>
    <mergeCell ref="A142:C142"/>
    <mergeCell ref="A152:F152"/>
    <mergeCell ref="A151:F151"/>
    <mergeCell ref="A150:F150"/>
    <mergeCell ref="A147:C147"/>
    <mergeCell ref="A149:F149"/>
    <mergeCell ref="A146:C146"/>
    <mergeCell ref="A275:F275"/>
    <mergeCell ref="A144:C144"/>
    <mergeCell ref="A268:C268"/>
    <mergeCell ref="D268:F268"/>
    <mergeCell ref="A267:C267"/>
    <mergeCell ref="A261:C261"/>
    <mergeCell ref="D261:F261"/>
    <mergeCell ref="A262:C262"/>
    <mergeCell ref="A272:C272"/>
    <mergeCell ref="A163:C163"/>
    <mergeCell ref="A128:F128"/>
    <mergeCell ref="A273:C273"/>
    <mergeCell ref="A210:F210"/>
    <mergeCell ref="A211:F211"/>
    <mergeCell ref="A164:C164"/>
    <mergeCell ref="A162:C162"/>
    <mergeCell ref="A116:C116"/>
    <mergeCell ref="A117:C117"/>
    <mergeCell ref="A118:C118"/>
    <mergeCell ref="A102:F102"/>
    <mergeCell ref="A213:F213"/>
    <mergeCell ref="A125:F125"/>
    <mergeCell ref="A127:C127"/>
    <mergeCell ref="A202:C202"/>
    <mergeCell ref="A197:F197"/>
    <mergeCell ref="A136:F136"/>
    <mergeCell ref="A165:F165"/>
    <mergeCell ref="A153:F153"/>
    <mergeCell ref="A154:F154"/>
    <mergeCell ref="A155:F155"/>
    <mergeCell ref="A135:C135"/>
    <mergeCell ref="A170:C170"/>
    <mergeCell ref="A171:C171"/>
    <mergeCell ref="A172:C172"/>
    <mergeCell ref="A205:C205"/>
    <mergeCell ref="A206:C206"/>
    <mergeCell ref="A24:F24"/>
    <mergeCell ref="A96:C96"/>
    <mergeCell ref="A35:C35"/>
    <mergeCell ref="A138:C138"/>
    <mergeCell ref="A57:C57"/>
    <mergeCell ref="A107:C107"/>
    <mergeCell ref="A69:F69"/>
    <mergeCell ref="A122:F122"/>
    <mergeCell ref="A124:C124"/>
    <mergeCell ref="A58:F58"/>
    <mergeCell ref="A60:C60"/>
    <mergeCell ref="A112:F112"/>
    <mergeCell ref="A114:C114"/>
    <mergeCell ref="A108:F108"/>
    <mergeCell ref="A111:C111"/>
    <mergeCell ref="A87:C87"/>
    <mergeCell ref="A88:F88"/>
    <mergeCell ref="A61:F61"/>
    <mergeCell ref="A68:C68"/>
    <mergeCell ref="A271:C271"/>
    <mergeCell ref="D271:F271"/>
    <mergeCell ref="A274:C274"/>
    <mergeCell ref="D274:F274"/>
    <mergeCell ref="A264:C264"/>
    <mergeCell ref="D264:F264"/>
    <mergeCell ref="A173:C173"/>
    <mergeCell ref="A174:C174"/>
    <mergeCell ref="A175:F175"/>
    <mergeCell ref="A176:F176"/>
    <mergeCell ref="A265:C265"/>
    <mergeCell ref="D265:F265"/>
    <mergeCell ref="A266:C266"/>
    <mergeCell ref="D266:F266"/>
    <mergeCell ref="A188:C188"/>
    <mergeCell ref="A179:F179"/>
    <mergeCell ref="A182:C182"/>
    <mergeCell ref="A185:F185"/>
    <mergeCell ref="A187:C187"/>
    <mergeCell ref="A212:F212"/>
    <mergeCell ref="A204:C204"/>
    <mergeCell ref="D272:F272"/>
    <mergeCell ref="A208:F208"/>
    <mergeCell ref="A209:F209"/>
  </mergeCells>
  <printOptions horizontalCentered="1"/>
  <pageMargins left="0.19685039370078741" right="0.19685039370078741" top="0.39370078740157483" bottom="0.39370078740157483" header="0.31496062992125984" footer="0.31496062992125984"/>
  <pageSetup paperSize="9" scale="83" fitToHeight="19" orientation="landscape" r:id="rId1"/>
  <headerFooter>
    <oddFooter>&amp;C&amp;P</oddFooter>
  </headerFooter>
  <rowBreaks count="8" manualBreakCount="8">
    <brk id="83" max="5" man="1"/>
    <brk id="148" max="5" man="1"/>
    <brk id="164" max="5" man="1"/>
    <brk id="182" max="5" man="1"/>
    <brk id="199" max="5" man="1"/>
    <brk id="221" max="5" man="1"/>
    <brk id="240" max="5" man="1"/>
    <brk id="27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Уточнение_ЯНВАРЬ</vt:lpstr>
      <vt:lpstr>Уточнение_ЯНВАРЬ!Область_печати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User</cp:lastModifiedBy>
  <cp:lastPrinted>2026-01-14T17:21:56Z</cp:lastPrinted>
  <dcterms:created xsi:type="dcterms:W3CDTF">2014-12-02T05:24:27Z</dcterms:created>
  <dcterms:modified xsi:type="dcterms:W3CDTF">2026-01-16T08:09:38Z</dcterms:modified>
</cp:coreProperties>
</file>